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C:\Users\RMcKinlay\Downloads\"/>
    </mc:Choice>
  </mc:AlternateContent>
  <xr:revisionPtr revIDLastSave="0" documentId="13_ncr:1_{87110DED-C59B-4D93-AC4C-C642A8B5AEA3}" xr6:coauthVersionLast="45" xr6:coauthVersionMax="45" xr10:uidLastSave="{00000000-0000-0000-0000-000000000000}"/>
  <bookViews>
    <workbookView xWindow="-120" yWindow="-120" windowWidth="20730" windowHeight="11160" xr2:uid="{9F8175E0-7748-4850-8DF5-894E8BB811C4}"/>
  </bookViews>
  <sheets>
    <sheet name="Intro" sheetId="4" r:id="rId1"/>
    <sheet name="Herd Information" sheetId="1" r:id="rId2"/>
    <sheet name="Grazing Costs" sheetId="6" r:id="rId3"/>
    <sheet name="Feed Costs" sheetId="2" r:id="rId4"/>
    <sheet name="Operating Costs" sheetId="3" r:id="rId5"/>
    <sheet name="Summary" sheetId="5" r:id="rId6"/>
  </sheets>
  <externalReferences>
    <externalReference r:id="rId7"/>
  </externalReferences>
  <calcPr calcId="191029"/>
  <customWorkbookViews>
    <customWorkbookView name="producer view" guid="{10821765-73A1-4990-85A2-A0AFA0F2ED69}" maximized="1" xWindow="-8" yWindow="-8" windowWidth="1382" windowHeight="744"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3" i="6" l="1"/>
  <c r="D24" i="2" s="1"/>
  <c r="F16" i="6"/>
  <c r="F17" i="6"/>
  <c r="F18" i="6"/>
  <c r="F19" i="6"/>
  <c r="F20" i="6"/>
  <c r="F21" i="6"/>
  <c r="F22" i="6"/>
  <c r="F15" i="6"/>
  <c r="F10" i="6"/>
  <c r="F4" i="6"/>
  <c r="F5" i="6"/>
  <c r="F6" i="6"/>
  <c r="F7" i="6"/>
  <c r="F8" i="6"/>
  <c r="F9" i="6"/>
  <c r="F3" i="6"/>
  <c r="G5" i="5"/>
  <c r="E10" i="5"/>
  <c r="E9" i="5"/>
  <c r="F11" i="6" l="1"/>
  <c r="D23" i="2" s="1"/>
  <c r="F29" i="2"/>
  <c r="G18" i="1"/>
  <c r="Q11" i="5"/>
  <c r="K23" i="3"/>
  <c r="Q10" i="5" s="1"/>
  <c r="K22" i="3"/>
  <c r="K21" i="3"/>
  <c r="Q9" i="5" s="1"/>
  <c r="Q3" i="5"/>
  <c r="G10" i="5"/>
  <c r="G9" i="5"/>
  <c r="G6" i="5"/>
  <c r="G4" i="5"/>
  <c r="F6" i="5"/>
  <c r="F5" i="5"/>
  <c r="F4" i="5"/>
  <c r="E6" i="5"/>
  <c r="E5" i="5"/>
  <c r="E4" i="5"/>
  <c r="K21" i="5"/>
  <c r="K20" i="5"/>
  <c r="K19" i="5"/>
  <c r="J19" i="5"/>
  <c r="P18" i="5"/>
  <c r="N18" i="5"/>
  <c r="L18" i="5"/>
  <c r="L17" i="5"/>
  <c r="A21" i="5"/>
  <c r="F18" i="3"/>
  <c r="E15" i="3"/>
  <c r="F15" i="3" s="1"/>
  <c r="E16" i="3"/>
  <c r="F16" i="3" s="1"/>
  <c r="E5" i="3"/>
  <c r="F5" i="3" s="1"/>
  <c r="E6" i="3"/>
  <c r="F6" i="3" s="1"/>
  <c r="E7" i="3"/>
  <c r="F7" i="3" s="1"/>
  <c r="E8" i="3"/>
  <c r="F8" i="3" s="1"/>
  <c r="E9" i="3"/>
  <c r="F9" i="3" s="1"/>
  <c r="E10" i="3"/>
  <c r="F10" i="3" s="1"/>
  <c r="E11" i="3"/>
  <c r="F11" i="3" s="1"/>
  <c r="E12" i="3"/>
  <c r="F12" i="3" s="1"/>
  <c r="E13" i="3"/>
  <c r="F13" i="3" s="1"/>
  <c r="E14" i="3"/>
  <c r="F14" i="3" s="1"/>
  <c r="E17" i="3"/>
  <c r="F17" i="3" s="1"/>
  <c r="E18" i="3"/>
  <c r="E19" i="3"/>
  <c r="F19" i="3" s="1"/>
  <c r="E4" i="3"/>
  <c r="F19" i="2"/>
  <c r="G19" i="2" s="1"/>
  <c r="F17" i="2"/>
  <c r="G17" i="2" s="1"/>
  <c r="F13" i="2"/>
  <c r="G13" i="2" s="1"/>
  <c r="F7" i="2"/>
  <c r="G7" i="2" s="1"/>
  <c r="F5" i="2"/>
  <c r="G5" i="2" s="1"/>
  <c r="F3" i="2"/>
  <c r="G3" i="2" s="1"/>
  <c r="N18" i="1"/>
  <c r="N16" i="1"/>
  <c r="N15" i="1"/>
  <c r="N13" i="1"/>
  <c r="N12" i="1"/>
  <c r="N5" i="1"/>
  <c r="N4" i="1"/>
  <c r="N3" i="1"/>
  <c r="N2" i="1"/>
  <c r="N7" i="1" s="1"/>
  <c r="G29" i="2" l="1"/>
  <c r="Q7" i="5" s="1"/>
  <c r="E21" i="3"/>
  <c r="K20" i="3" s="1"/>
  <c r="K24" i="3" s="1"/>
  <c r="D25" i="2"/>
  <c r="Q5" i="5" s="1"/>
  <c r="H9" i="5"/>
  <c r="H6" i="5"/>
  <c r="H4" i="5"/>
  <c r="H5" i="5"/>
  <c r="N8" i="1"/>
  <c r="N20" i="1"/>
  <c r="H10" i="5"/>
  <c r="F4" i="3"/>
  <c r="F21" i="3" s="1"/>
  <c r="Q8" i="5" s="1"/>
  <c r="F6" i="2"/>
  <c r="G6" i="2" s="1"/>
  <c r="F18" i="2"/>
  <c r="G18" i="2" s="1"/>
  <c r="F8" i="2"/>
  <c r="G8" i="2" s="1"/>
  <c r="F12" i="2"/>
  <c r="G12" i="2" s="1"/>
  <c r="F15" i="2"/>
  <c r="G15" i="2" s="1"/>
  <c r="F14" i="2"/>
  <c r="G14" i="2" s="1"/>
  <c r="F4" i="2"/>
  <c r="G4" i="2" l="1"/>
  <c r="G20" i="2" s="1"/>
  <c r="F20" i="2"/>
  <c r="H12" i="5"/>
  <c r="H13" i="5" s="1"/>
  <c r="Q4" i="5" l="1"/>
  <c r="Q6" i="5"/>
  <c r="Q12" i="5" s="1"/>
  <c r="Q13" i="5" l="1"/>
  <c r="H19" i="5"/>
  <c r="H16" i="5"/>
  <c r="Q14" i="5"/>
  <c r="H18" i="5" s="1"/>
  <c r="H17" i="5"/>
  <c r="H20" i="5" l="1"/>
  <c r="P20" i="5"/>
  <c r="L20" i="5"/>
  <c r="P21" i="5"/>
  <c r="N19" i="5"/>
  <c r="N21" i="5"/>
  <c r="L19" i="5"/>
  <c r="L21" i="5"/>
  <c r="P19" i="5"/>
  <c r="H21" i="5" l="1"/>
  <c r="N2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mcampbell</author>
  </authors>
  <commentList>
    <comment ref="B6" authorId="0" shapeId="0" xr:uid="{D2DFC790-0280-440C-8203-730F9FF9769D}">
      <text>
        <r>
          <rPr>
            <sz val="9"/>
            <color indexed="81"/>
            <rFont val="Tahoma"/>
            <family val="2"/>
          </rPr>
          <t>Number of bulls as a percentage of number of cows. If you use AI instead of bulls, costs for this can be entered in the "Production Cost Inputs" tab.</t>
        </r>
      </text>
    </comment>
    <comment ref="B8" authorId="0" shapeId="0" xr:uid="{70AC2B38-E291-4373-B8D8-E1983E65A255}">
      <text>
        <r>
          <rPr>
            <sz val="9"/>
            <color indexed="81"/>
            <rFont val="Tahoma"/>
            <family val="2"/>
          </rPr>
          <t>This refers to the % of stocker heifers retained to sell as bred, not including heifers retained as replacements.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mcampbell</author>
  </authors>
  <commentList>
    <comment ref="C2" authorId="0" shapeId="0" xr:uid="{F43A7D9E-DAB1-41EE-9133-474EDAF10C2C}">
      <text>
        <r>
          <rPr>
            <sz val="9"/>
            <color indexed="81"/>
            <rFont val="Calibri"/>
            <family val="2"/>
            <scheme val="minor"/>
          </rPr>
          <t>"Feed" covers all grown and purchased feed for the herd. Enter the number of lbs/day each cattle type will consume, the number of days it will be fed to them, and the price for each type of feed used. Feed prices are by metric tonne.</t>
        </r>
      </text>
    </comment>
    <comment ref="C22" authorId="0" shapeId="0" xr:uid="{10D050AA-99B7-4AB1-AFE3-9DE068B9E488}">
      <text>
        <r>
          <rPr>
            <sz val="9"/>
            <color indexed="81"/>
            <rFont val="Tahoma"/>
            <family val="2"/>
          </rPr>
          <t>"Grazing" covers all normal pasture and cover crop feeding by the herd. Enter the number of days each type of cattle will be grazing on each forage type.</t>
        </r>
      </text>
    </comment>
    <comment ref="C23" authorId="0" shapeId="0" xr:uid="{5CD72D1C-B238-40DB-8CB4-001D9D012CC9}">
      <text>
        <r>
          <rPr>
            <sz val="9"/>
            <color indexed="81"/>
            <rFont val="Tahoma"/>
            <family val="2"/>
          </rPr>
          <t>Does not include extended grazing.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mcampbell</author>
  </authors>
  <commentList>
    <comment ref="B3" authorId="0" shapeId="0" xr:uid="{253C626A-D302-44B4-9516-564DA8734911}">
      <text>
        <r>
          <rPr>
            <sz val="9"/>
            <color indexed="81"/>
            <rFont val="Tahoma"/>
            <family val="2"/>
          </rPr>
          <t>The frequency of some vet costs will be dependent on whether those best practices are selected in the "Profitability" tab.</t>
        </r>
      </text>
    </comment>
    <comment ref="D3" authorId="0" shapeId="0" xr:uid="{7ADB57EA-3AA8-4C56-9A6A-F705237F7EA7}">
      <text>
        <r>
          <rPr>
            <sz val="9"/>
            <color indexed="81"/>
            <rFont val="Tahoma"/>
            <family val="2"/>
          </rPr>
          <t>The % of head for each category of animal that will require treatment</t>
        </r>
      </text>
    </comment>
    <comment ref="K3" authorId="0" shapeId="0" xr:uid="{22579564-A82B-4914-8E67-48160DC5DD21}">
      <text>
        <r>
          <rPr>
            <sz val="9"/>
            <color indexed="81"/>
            <rFont val="Tahoma"/>
            <family val="2"/>
          </rPr>
          <t>Be careful not to double-count costs that have shown up elsewhere in the sheet. Fixed Costs may include land tax, mortgage, maintenance &amp; depreciation on machinery &amp; equipment, etc.</t>
        </r>
      </text>
    </comment>
    <comment ref="H9" authorId="0" shapeId="0" xr:uid="{6EF81649-2CC2-40A2-9905-46E48A64EE34}">
      <text>
        <r>
          <rPr>
            <sz val="9"/>
            <color indexed="81"/>
            <rFont val="Tahoma"/>
            <family val="2"/>
          </rPr>
          <t xml:space="preserve">Be careful not to double-count costs that have shown up elsewhere in the sheet. </t>
        </r>
      </text>
    </comment>
    <comment ref="H15" authorId="0" shapeId="0" xr:uid="{D710C496-9AF1-4D5E-BFAB-21A18C0E9244}">
      <text>
        <r>
          <rPr>
            <sz val="9"/>
            <color indexed="81"/>
            <rFont val="Tahoma"/>
            <family val="2"/>
          </rPr>
          <t xml:space="preserve">Be careful not to double-count costs that have shown up elsewhere in the sheet. </t>
        </r>
      </text>
    </comment>
  </commentList>
</comments>
</file>

<file path=xl/sharedStrings.xml><?xml version="1.0" encoding="utf-8"?>
<sst xmlns="http://schemas.openxmlformats.org/spreadsheetml/2006/main" count="201" uniqueCount="165">
  <si>
    <t>Cow Herd</t>
  </si>
  <si>
    <t>Number of Cows in Herd</t>
  </si>
  <si>
    <t>Pregnancy %</t>
  </si>
  <si>
    <t>Cull %</t>
  </si>
  <si>
    <t>Number of Pregnant Cows</t>
  </si>
  <si>
    <t>Number of Mortalities</t>
  </si>
  <si>
    <t xml:space="preserve">Number of Culls </t>
  </si>
  <si>
    <t xml:space="preserve">Number of Bulls </t>
  </si>
  <si>
    <t>Number of Replacement Heifers Purchased</t>
  </si>
  <si>
    <t>Number of Heifer Calves Sold as Bred</t>
  </si>
  <si>
    <t>Number of Male Calves Sold for Breeding</t>
  </si>
  <si>
    <t xml:space="preserve">Number of Calves Weaned </t>
  </si>
  <si>
    <t>Cow Mortality %</t>
  </si>
  <si>
    <t>Calf Mortality %</t>
  </si>
  <si>
    <t>Total Number of cows Expected to Calve Next Year</t>
  </si>
  <si>
    <t>Expected Number of Calves Weaned Next Year</t>
  </si>
  <si>
    <t>Herd Performance</t>
  </si>
  <si>
    <t>Marketing</t>
  </si>
  <si>
    <t>Weight of Steer Calves when sold (lbs.)</t>
  </si>
  <si>
    <t>Weight of Heifer Calves when sold (lbs.)</t>
  </si>
  <si>
    <t>Price Received per lbs. for Heifer Calves</t>
  </si>
  <si>
    <t>Price Received per Head for Bred Heifers</t>
  </si>
  <si>
    <t xml:space="preserve">Price Received per Head for Breeding Bulls </t>
  </si>
  <si>
    <t>Weight of Cull Cows when Sold (lbs.)</t>
  </si>
  <si>
    <t>Price Received per lbs. for Cull Cows</t>
  </si>
  <si>
    <t xml:space="preserve">Gross Income </t>
  </si>
  <si>
    <t>Income from Steers</t>
  </si>
  <si>
    <t>Income from Heifers</t>
  </si>
  <si>
    <t xml:space="preserve">Income from Bred Heifers </t>
  </si>
  <si>
    <t xml:space="preserve">Income from Breeding Bulls </t>
  </si>
  <si>
    <t>Income from Cull Cows</t>
  </si>
  <si>
    <t xml:space="preserve">Number of Steers Sold </t>
  </si>
  <si>
    <t xml:space="preserve">Number of Heifers Sold </t>
  </si>
  <si>
    <t xml:space="preserve">Total Gross Income </t>
  </si>
  <si>
    <t>Price Received per lbs. for Steer Calves</t>
  </si>
  <si>
    <t>Pelleted Feed (t)</t>
  </si>
  <si>
    <t>Protein Supplement</t>
  </si>
  <si>
    <t>Minerals &amp; Salt (t)</t>
  </si>
  <si>
    <t>Other Feed</t>
  </si>
  <si>
    <t>Total $</t>
  </si>
  <si>
    <t>$/cow</t>
  </si>
  <si>
    <t>Total Tonnes</t>
  </si>
  <si>
    <t>Grazing</t>
  </si>
  <si>
    <t>Pasture</t>
  </si>
  <si>
    <t>Cover Crops</t>
  </si>
  <si>
    <t>Bedding</t>
  </si>
  <si>
    <t>Bedding (t)</t>
  </si>
  <si>
    <t>Vet/Health Costs</t>
  </si>
  <si>
    <t>$</t>
  </si>
  <si>
    <t>Vaccines (Adult)</t>
  </si>
  <si>
    <t>Vaccines (Calf)</t>
  </si>
  <si>
    <t>Prenatal Vaccine (Heifer)</t>
  </si>
  <si>
    <t>Preg Check</t>
  </si>
  <si>
    <t>Dehorning</t>
  </si>
  <si>
    <t>Castrating</t>
  </si>
  <si>
    <t>C-section</t>
  </si>
  <si>
    <t>Difficult Calving</t>
  </si>
  <si>
    <t>Meds for Disease</t>
  </si>
  <si>
    <t>Parasite Control</t>
  </si>
  <si>
    <t>Calf RFID Tags</t>
  </si>
  <si>
    <t>Planned Visits</t>
  </si>
  <si>
    <t>Unplanned Visits</t>
  </si>
  <si>
    <t>Other Vet Costs / yr</t>
  </si>
  <si>
    <t xml:space="preserve">Number of Head </t>
  </si>
  <si>
    <t>Total Vet Cost</t>
  </si>
  <si>
    <t>Other Costs</t>
  </si>
  <si>
    <t>Utilities (per year)</t>
  </si>
  <si>
    <t>Marketing/cow</t>
  </si>
  <si>
    <t>Artificial Insemination/year</t>
  </si>
  <si>
    <t>Labour/year</t>
  </si>
  <si>
    <t xml:space="preserve"> </t>
  </si>
  <si>
    <t>Fuel (l)</t>
  </si>
  <si>
    <t>Fixed Costs (Overhead)</t>
  </si>
  <si>
    <t>Depreciation: Equipment</t>
  </si>
  <si>
    <t>Depreciation: Buildings</t>
  </si>
  <si>
    <t>Depreciation: Other</t>
  </si>
  <si>
    <t>Interest: Land</t>
  </si>
  <si>
    <t>Interest: Equipment</t>
  </si>
  <si>
    <t>Interest: Buildings</t>
  </si>
  <si>
    <t>Property Taxes</t>
  </si>
  <si>
    <t>Mortgage</t>
  </si>
  <si>
    <t>Other Fixed Costs</t>
  </si>
  <si>
    <t>$/Litre</t>
  </si>
  <si>
    <t>Litres/Cow</t>
  </si>
  <si>
    <t>Vet Expense</t>
  </si>
  <si>
    <t xml:space="preserve">Fuel Expense </t>
  </si>
  <si>
    <t xml:space="preserve">Fixed  Costs </t>
  </si>
  <si>
    <t xml:space="preserve">Total Costs </t>
  </si>
  <si>
    <t>Farm Financial Performance Summary</t>
  </si>
  <si>
    <t>Gross Income</t>
  </si>
  <si>
    <t>Head</t>
  </si>
  <si>
    <t>Lbs.</t>
  </si>
  <si>
    <t>Sale $</t>
  </si>
  <si>
    <t>Steer Calves sold</t>
  </si>
  <si>
    <t>Heifer Calves sold</t>
  </si>
  <si>
    <t>Yearling Bulls sold</t>
  </si>
  <si>
    <t>Bred Heifers sold</t>
  </si>
  <si>
    <t>Cull Cows</t>
  </si>
  <si>
    <t>Total Gross Income</t>
  </si>
  <si>
    <t>Gross income / cow</t>
  </si>
  <si>
    <t>Estimated Production Costs</t>
  </si>
  <si>
    <t>Females exposed</t>
  </si>
  <si>
    <t>Gross cash income / cow</t>
  </si>
  <si>
    <t>Grazing costs / cow</t>
  </si>
  <si>
    <t>Feed cost / cow</t>
  </si>
  <si>
    <t>Vet &amp; Health / cow</t>
  </si>
  <si>
    <t>Other variable costs / cow</t>
  </si>
  <si>
    <t>Fixed costs / cow</t>
  </si>
  <si>
    <t>Annual replacement costs / cow</t>
  </si>
  <si>
    <t>Total costs / cow</t>
  </si>
  <si>
    <t>Total Costs</t>
  </si>
  <si>
    <t>Breakeven selling price ($/lb of calf)</t>
  </si>
  <si>
    <t>Projected Profit</t>
  </si>
  <si>
    <t>Gross income per cow</t>
  </si>
  <si>
    <t>Projected cost per cow</t>
  </si>
  <si>
    <t>Breakeven selling price ($/cwt of calf)</t>
  </si>
  <si>
    <t>Profit/cow</t>
  </si>
  <si>
    <t>Total Profit</t>
  </si>
  <si>
    <t>Total Profit Sensitivity to Selling Price and Cost of Production</t>
  </si>
  <si>
    <t>N/A</t>
  </si>
  <si>
    <t>Sale $/lbs.</t>
  </si>
  <si>
    <t>Total Feed Cost</t>
  </si>
  <si>
    <t>Total Cost</t>
  </si>
  <si>
    <t>Cost of replacement Heifers</t>
  </si>
  <si>
    <t>$/Bale</t>
  </si>
  <si>
    <t>Average Weight of Calves (lbs.)</t>
  </si>
  <si>
    <t>Total Bales</t>
  </si>
  <si>
    <t xml:space="preserve">Haylage </t>
  </si>
  <si>
    <t xml:space="preserve">Purchased Hay </t>
  </si>
  <si>
    <t xml:space="preserve">Grown Hay </t>
  </si>
  <si>
    <t>Balage</t>
  </si>
  <si>
    <t>Corn Stover</t>
  </si>
  <si>
    <t>Straw</t>
  </si>
  <si>
    <t>Bales Fed</t>
  </si>
  <si>
    <t>Concentrates</t>
  </si>
  <si>
    <t>Grain Corn</t>
  </si>
  <si>
    <t>$/Tonne</t>
  </si>
  <si>
    <t>Silage</t>
  </si>
  <si>
    <t>Corn Silage</t>
  </si>
  <si>
    <t xml:space="preserve">Barley Silage </t>
  </si>
  <si>
    <t>Total Bales used</t>
  </si>
  <si>
    <t>$/Cow</t>
  </si>
  <si>
    <t>Bedding cost</t>
  </si>
  <si>
    <t>Note:</t>
  </si>
  <si>
    <t>The calculations on this spreadsheet are based on a generalized model of a cow-calf operation, with every effort made to balance flexibility with user-friendliness. The ultimate profitability of a cow-calf operation may depend on innumerate and unpredictible factors. As such, all calculations are subject to the accuracy of the user's specific input, may not account for external variables, and are meant solely as a general tool to employ in planning farm finances and production. BFO does not take any responsibility and accepts no legal liability arising from or connected to damages or losses experienced by producers when acting upon the information contained herein.</t>
  </si>
  <si>
    <t>Last updated: May 27, 2020</t>
  </si>
  <si>
    <t>Fuel Costs</t>
  </si>
  <si>
    <t xml:space="preserve"> &lt;- Input Cells are orange - these are the cells that the user can edit.</t>
  </si>
  <si>
    <t xml:space="preserve">&lt;- Generated Cells </t>
  </si>
  <si>
    <t>Key</t>
  </si>
  <si>
    <t>Farm Name</t>
  </si>
  <si>
    <t>Rent cost</t>
  </si>
  <si>
    <t>Number of cattle on farm</t>
  </si>
  <si>
    <t xml:space="preserve">Fertilizer expense </t>
  </si>
  <si>
    <t xml:space="preserve">Annual fencing/ water system expenses </t>
  </si>
  <si>
    <t>$/Cow/Day</t>
  </si>
  <si>
    <t>Calculating cost of Grazing Cover Crop</t>
  </si>
  <si>
    <t>Calculating cost of Grazing Pasture</t>
  </si>
  <si>
    <t>Annual fencing/ water system expenses/ seed cost</t>
  </si>
  <si>
    <t>Land Rent</t>
  </si>
  <si>
    <t xml:space="preserve">Insurance </t>
  </si>
  <si>
    <t xml:space="preserve">Custom work </t>
  </si>
  <si>
    <t>brents</t>
  </si>
  <si>
    <t>Average cost $/cow</t>
  </si>
  <si>
    <t>Average Cost $/cow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</si>
</sst>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44" formatCode="_-&quot;$&quot;* #,##0.00_-;\-&quot;$&quot;* #,##0.00_-;_-&quot;$&quot;* &quot;-&quot;??_-;_-@_-"/>
    <numFmt numFmtId="164" formatCode="&quot;$&quot;#,##0.00"/>
  </numFmts>
  <fonts count="16" x14ac:knownFonts="1">
    <font>
      <sz val="11"/>
      <color theme="1"/>
      <name val="Calibri"/>
      <family val="2"/>
      <scheme val="minor"/>
    </font>
    <font>
      <sz val="11"/>
      <color theme="1"/>
      <name val="Calibri"/>
      <family val="2"/>
      <scheme val="minor"/>
    </font>
    <font>
      <sz val="11"/>
      <color rgb="FF3F3F76"/>
      <name val="Calibri"/>
      <family val="2"/>
      <scheme val="minor"/>
    </font>
    <font>
      <b/>
      <sz val="11"/>
      <color rgb="FFFA7D00"/>
      <name val="Calibri"/>
      <family val="2"/>
      <scheme val="minor"/>
    </font>
    <font>
      <b/>
      <sz val="11"/>
      <color theme="1"/>
      <name val="Calibri"/>
      <family val="2"/>
      <scheme val="minor"/>
    </font>
    <font>
      <b/>
      <sz val="12"/>
      <color theme="1"/>
      <name val="Calibri"/>
      <family val="2"/>
      <scheme val="minor"/>
    </font>
    <font>
      <sz val="9"/>
      <color indexed="81"/>
      <name val="Tahoma"/>
      <family val="2"/>
    </font>
    <font>
      <sz val="11"/>
      <color theme="6" tint="-0.499984740745262"/>
      <name val="Calibri"/>
      <family val="2"/>
      <scheme val="minor"/>
    </font>
    <font>
      <b/>
      <sz val="11"/>
      <color theme="6" tint="-0.499984740745262"/>
      <name val="Calibri"/>
      <family val="2"/>
      <scheme val="minor"/>
    </font>
    <font>
      <sz val="9"/>
      <color indexed="81"/>
      <name val="Calibri"/>
      <family val="2"/>
      <scheme val="minor"/>
    </font>
    <font>
      <b/>
      <sz val="16"/>
      <color theme="1"/>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color rgb="FF232C12"/>
      <name val="Calibri"/>
      <family val="2"/>
      <scheme val="minor"/>
    </font>
    <font>
      <sz val="11"/>
      <name val="Calibri"/>
      <family val="2"/>
      <scheme val="minor"/>
    </font>
  </fonts>
  <fills count="11">
    <fill>
      <patternFill patternType="none"/>
    </fill>
    <fill>
      <patternFill patternType="gray125"/>
    </fill>
    <fill>
      <patternFill patternType="solid">
        <fgColor rgb="FFFFCC99"/>
      </patternFill>
    </fill>
    <fill>
      <patternFill patternType="solid">
        <fgColor rgb="FFF2F2F2"/>
      </patternFill>
    </fill>
    <fill>
      <patternFill patternType="solid">
        <fgColor theme="2" tint="-0.249977111117893"/>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0"/>
        <bgColor indexed="64"/>
      </patternFill>
    </fill>
    <fill>
      <patternFill patternType="solid">
        <fgColor theme="0" tint="-0.34998626667073579"/>
        <bgColor indexed="64"/>
      </patternFill>
    </fill>
  </fills>
  <borders count="32">
    <border>
      <left/>
      <right/>
      <top/>
      <bottom/>
      <diagonal/>
    </border>
    <border>
      <left style="thin">
        <color rgb="FF7F7F7F"/>
      </left>
      <right style="thin">
        <color rgb="FF7F7F7F"/>
      </right>
      <top style="thin">
        <color rgb="FF7F7F7F"/>
      </top>
      <bottom style="thin">
        <color rgb="FF7F7F7F"/>
      </bottom>
      <diagonal/>
    </border>
    <border>
      <left/>
      <right style="thin">
        <color rgb="FF7F7F7F"/>
      </right>
      <top/>
      <bottom/>
      <diagonal/>
    </border>
    <border>
      <left/>
      <right style="thin">
        <color theme="1" tint="0.499984740745262"/>
      </right>
      <top/>
      <bottom/>
      <diagonal/>
    </border>
    <border>
      <left/>
      <right style="thin">
        <color theme="1" tint="0.499984740745262"/>
      </right>
      <top/>
      <bottom style="thin">
        <color theme="1" tint="0.499984740745262"/>
      </bottom>
      <diagonal/>
    </border>
    <border>
      <left style="thin">
        <color rgb="FF7F7F7F"/>
      </left>
      <right style="thin">
        <color rgb="FF7F7F7F"/>
      </right>
      <top/>
      <bottom style="thin">
        <color rgb="FF7F7F7F"/>
      </bottom>
      <diagonal/>
    </border>
    <border>
      <left style="medium">
        <color indexed="64"/>
      </left>
      <right style="thin">
        <color rgb="FF7F7F7F"/>
      </right>
      <top style="thin">
        <color rgb="FF7F7F7F"/>
      </top>
      <bottom style="medium">
        <color indexed="64"/>
      </bottom>
      <diagonal/>
    </border>
    <border>
      <left style="thin">
        <color rgb="FF7F7F7F"/>
      </left>
      <right style="medium">
        <color indexed="64"/>
      </right>
      <top style="thin">
        <color rgb="FF7F7F7F"/>
      </top>
      <bottom style="medium">
        <color indexed="64"/>
      </bottom>
      <diagonal/>
    </border>
    <border>
      <left style="thin">
        <color rgb="FF7F7F7F"/>
      </left>
      <right/>
      <top/>
      <bottom/>
      <diagonal/>
    </border>
    <border>
      <left style="thin">
        <color rgb="FF7F7F7F"/>
      </left>
      <right style="thin">
        <color rgb="FF7F7F7F"/>
      </right>
      <top style="thin">
        <color rgb="FF7F7F7F"/>
      </top>
      <bottom/>
      <diagonal/>
    </border>
    <border>
      <left style="thin">
        <color rgb="FF7F7F7F"/>
      </left>
      <right style="thin">
        <color rgb="FF7F7F7F"/>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medium">
        <color theme="1" tint="0.499984740745262"/>
      </left>
      <right style="medium">
        <color theme="1" tint="0.499984740745262"/>
      </right>
      <top style="medium">
        <color theme="1" tint="0.499984740745262"/>
      </top>
      <bottom style="medium">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rgb="FF7F7F7F"/>
      </left>
      <right style="medium">
        <color indexed="64"/>
      </right>
      <top style="thin">
        <color rgb="FF7F7F7F"/>
      </top>
      <bottom style="thin">
        <color rgb="FF7F7F7F"/>
      </bottom>
      <diagonal/>
    </border>
    <border>
      <left style="medium">
        <color indexed="64"/>
      </left>
      <right style="thin">
        <color rgb="FF7F7F7F"/>
      </right>
      <top style="thin">
        <color rgb="FF7F7F7F"/>
      </top>
      <bottom style="thin">
        <color rgb="FF7F7F7F"/>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7F7F7F"/>
      </left>
      <right style="thin">
        <color rgb="FF7F7F7F"/>
      </right>
      <top style="thin">
        <color rgb="FF7F7F7F"/>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rgb="FF7F7F7F"/>
      </right>
      <top style="thin">
        <color rgb="FF7F7F7F"/>
      </top>
      <bottom style="thin">
        <color rgb="FF7F7F7F"/>
      </bottom>
      <diagonal/>
    </border>
    <border>
      <left/>
      <right/>
      <top/>
      <bottom style="thin">
        <color indexed="64"/>
      </bottom>
      <diagonal/>
    </border>
  </borders>
  <cellStyleXfs count="6">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2" borderId="1" applyNumberFormat="0" applyAlignment="0" applyProtection="0"/>
    <xf numFmtId="0" fontId="3" fillId="3" borderId="1" applyNumberFormat="0" applyAlignment="0" applyProtection="0"/>
    <xf numFmtId="0" fontId="13" fillId="0" borderId="0" applyNumberFormat="0" applyFill="0" applyBorder="0" applyAlignment="0" applyProtection="0"/>
  </cellStyleXfs>
  <cellXfs count="154">
    <xf numFmtId="0" fontId="0" fillId="0" borderId="0" xfId="0"/>
    <xf numFmtId="0" fontId="0" fillId="0" borderId="0" xfId="0" applyAlignment="1">
      <alignment horizontal="center"/>
    </xf>
    <xf numFmtId="0" fontId="0" fillId="0" borderId="0" xfId="0" quotePrefix="1" applyAlignment="1">
      <alignment horizontal="left"/>
    </xf>
    <xf numFmtId="0" fontId="0" fillId="0" borderId="0" xfId="0"/>
    <xf numFmtId="0" fontId="5" fillId="4" borderId="0" xfId="0" applyFont="1" applyFill="1" applyAlignment="1"/>
    <xf numFmtId="0" fontId="0" fillId="6" borderId="0" xfId="0" applyFill="1"/>
    <xf numFmtId="0" fontId="0" fillId="0" borderId="0" xfId="0" applyFill="1"/>
    <xf numFmtId="0" fontId="0" fillId="4" borderId="0" xfId="0" applyFill="1"/>
    <xf numFmtId="0" fontId="4" fillId="4" borderId="0" xfId="0" quotePrefix="1" applyFont="1" applyFill="1" applyAlignment="1">
      <alignment horizontal="left"/>
    </xf>
    <xf numFmtId="0" fontId="7" fillId="0" borderId="0" xfId="0" applyFont="1"/>
    <xf numFmtId="0" fontId="4" fillId="4" borderId="0" xfId="0" applyFont="1" applyFill="1"/>
    <xf numFmtId="44" fontId="7" fillId="6" borderId="5" xfId="3" applyNumberFormat="1" applyFont="1" applyFill="1" applyBorder="1" applyProtection="1">
      <protection locked="0"/>
    </xf>
    <xf numFmtId="0" fontId="7" fillId="6" borderId="1" xfId="3" applyFont="1" applyFill="1" applyProtection="1">
      <protection locked="0"/>
    </xf>
    <xf numFmtId="44" fontId="7" fillId="6" borderId="1" xfId="3" applyNumberFormat="1" applyFont="1" applyFill="1" applyProtection="1">
      <protection locked="0"/>
    </xf>
    <xf numFmtId="6" fontId="7" fillId="6" borderId="1" xfId="3" applyNumberFormat="1" applyFont="1" applyFill="1" applyProtection="1">
      <protection locked="0"/>
    </xf>
    <xf numFmtId="44" fontId="7" fillId="6" borderId="1" xfId="1" applyFont="1" applyFill="1" applyBorder="1" applyProtection="1">
      <protection locked="0"/>
    </xf>
    <xf numFmtId="0" fontId="0" fillId="6" borderId="0" xfId="0" applyFill="1" applyAlignment="1">
      <alignment horizontal="center"/>
    </xf>
    <xf numFmtId="0" fontId="4" fillId="0" borderId="0" xfId="0" applyFont="1"/>
    <xf numFmtId="0" fontId="0" fillId="8" borderId="0" xfId="0" applyFill="1"/>
    <xf numFmtId="0" fontId="11" fillId="0" borderId="0" xfId="0" applyFont="1"/>
    <xf numFmtId="0" fontId="0" fillId="0" borderId="11" xfId="1" applyNumberFormat="1" applyFont="1" applyBorder="1" applyProtection="1"/>
    <xf numFmtId="1" fontId="0" fillId="0" borderId="11" xfId="1" applyNumberFormat="1" applyFont="1" applyBorder="1" applyProtection="1"/>
    <xf numFmtId="44" fontId="0" fillId="0" borderId="11" xfId="1" applyFont="1" applyBorder="1" applyProtection="1"/>
    <xf numFmtId="44" fontId="0" fillId="0" borderId="12" xfId="1" applyFont="1" applyBorder="1" applyProtection="1"/>
    <xf numFmtId="0" fontId="4" fillId="0" borderId="0" xfId="0" quotePrefix="1" applyFont="1" applyAlignment="1">
      <alignment horizontal="left"/>
    </xf>
    <xf numFmtId="44" fontId="4" fillId="0" borderId="0" xfId="1" applyFont="1" applyProtection="1"/>
    <xf numFmtId="44" fontId="4" fillId="0" borderId="13" xfId="1" applyFont="1" applyBorder="1" applyProtection="1"/>
    <xf numFmtId="44" fontId="0" fillId="0" borderId="0" xfId="1" applyFont="1" applyProtection="1"/>
    <xf numFmtId="44" fontId="0" fillId="0" borderId="14" xfId="1" applyFont="1" applyBorder="1" applyProtection="1"/>
    <xf numFmtId="44" fontId="0" fillId="0" borderId="0" xfId="1" applyFont="1" applyBorder="1" applyProtection="1"/>
    <xf numFmtId="9" fontId="0" fillId="0" borderId="14" xfId="2" applyFont="1" applyBorder="1" applyProtection="1"/>
    <xf numFmtId="9" fontId="0" fillId="0" borderId="0" xfId="2" applyFont="1" applyAlignment="1" applyProtection="1">
      <alignment vertical="center"/>
    </xf>
    <xf numFmtId="0" fontId="11" fillId="0" borderId="0" xfId="0" applyFont="1" applyAlignment="1">
      <alignment horizontal="left"/>
    </xf>
    <xf numFmtId="9" fontId="0" fillId="0" borderId="0" xfId="2" applyFont="1" applyAlignment="1" applyProtection="1">
      <alignment horizontal="center" vertical="center"/>
    </xf>
    <xf numFmtId="0" fontId="0" fillId="0" borderId="0" xfId="0" applyBorder="1" applyAlignment="1">
      <alignment horizontal="left"/>
    </xf>
    <xf numFmtId="44" fontId="4" fillId="0" borderId="0" xfId="1" applyFont="1" applyBorder="1" applyProtection="1"/>
    <xf numFmtId="9" fontId="0" fillId="0" borderId="0" xfId="2" applyFont="1" applyBorder="1" applyProtection="1"/>
    <xf numFmtId="44" fontId="0" fillId="0" borderId="0" xfId="1" applyFont="1" applyBorder="1" applyAlignment="1" applyProtection="1">
      <alignment horizontal="center" vertical="center"/>
    </xf>
    <xf numFmtId="0" fontId="12" fillId="4" borderId="1" xfId="3" applyFont="1" applyFill="1" applyProtection="1">
      <protection locked="0"/>
    </xf>
    <xf numFmtId="44" fontId="0" fillId="0" borderId="0" xfId="0" applyNumberFormat="1"/>
    <xf numFmtId="0" fontId="4" fillId="0" borderId="0" xfId="0" applyFont="1" applyFill="1" applyAlignment="1">
      <alignment horizontal="center"/>
    </xf>
    <xf numFmtId="44" fontId="0" fillId="0" borderId="11" xfId="1" applyNumberFormat="1" applyFont="1" applyBorder="1" applyProtection="1"/>
    <xf numFmtId="44" fontId="12" fillId="4" borderId="1" xfId="3" applyNumberFormat="1" applyFont="1" applyFill="1" applyProtection="1">
      <protection locked="0"/>
    </xf>
    <xf numFmtId="0" fontId="12" fillId="4" borderId="1" xfId="4" applyFont="1" applyFill="1" applyProtection="1"/>
    <xf numFmtId="44" fontId="12" fillId="4" borderId="1" xfId="1" applyFont="1" applyFill="1" applyBorder="1" applyProtection="1">
      <protection locked="0"/>
    </xf>
    <xf numFmtId="44" fontId="8" fillId="7" borderId="1" xfId="4" applyNumberFormat="1" applyFont="1" applyFill="1" applyProtection="1">
      <protection locked="0"/>
    </xf>
    <xf numFmtId="44" fontId="12" fillId="4" borderId="1" xfId="4" applyNumberFormat="1" applyFont="1" applyFill="1" applyProtection="1">
      <protection locked="0"/>
    </xf>
    <xf numFmtId="0" fontId="4" fillId="4" borderId="0" xfId="0" quotePrefix="1" applyFont="1" applyFill="1" applyAlignment="1" applyProtection="1">
      <alignment horizontal="left"/>
      <protection locked="0"/>
    </xf>
    <xf numFmtId="0" fontId="4" fillId="4" borderId="4" xfId="0" applyFont="1" applyFill="1" applyBorder="1" applyProtection="1">
      <protection locked="0"/>
    </xf>
    <xf numFmtId="0" fontId="4" fillId="4" borderId="0" xfId="0" applyFont="1" applyFill="1" applyProtection="1">
      <protection locked="0"/>
    </xf>
    <xf numFmtId="0" fontId="12" fillId="4" borderId="1" xfId="4" applyFont="1" applyFill="1" applyProtection="1">
      <protection locked="0"/>
    </xf>
    <xf numFmtId="2" fontId="0" fillId="6" borderId="9" xfId="0" applyNumberFormat="1" applyFill="1" applyBorder="1" applyAlignment="1">
      <alignment horizontal="left"/>
    </xf>
    <xf numFmtId="2" fontId="0" fillId="6" borderId="10" xfId="0" applyNumberFormat="1" applyFill="1" applyBorder="1" applyAlignment="1">
      <alignment horizontal="center"/>
    </xf>
    <xf numFmtId="0" fontId="8" fillId="6" borderId="1" xfId="4" applyFont="1" applyFill="1" applyProtection="1"/>
    <xf numFmtId="0" fontId="4" fillId="4" borderId="17" xfId="0" applyFont="1" applyFill="1" applyBorder="1"/>
    <xf numFmtId="0" fontId="4" fillId="4" borderId="18" xfId="0" applyFont="1" applyFill="1" applyBorder="1" applyProtection="1">
      <protection locked="0"/>
    </xf>
    <xf numFmtId="0" fontId="4" fillId="4" borderId="19" xfId="0" applyFont="1" applyFill="1" applyBorder="1" applyProtection="1">
      <protection locked="0"/>
    </xf>
    <xf numFmtId="2" fontId="8" fillId="6" borderId="1" xfId="4" applyNumberFormat="1" applyFont="1" applyFill="1" applyBorder="1" applyProtection="1"/>
    <xf numFmtId="44" fontId="8" fillId="7" borderId="1" xfId="4" applyNumberFormat="1" applyFont="1" applyFill="1" applyBorder="1" applyProtection="1">
      <protection locked="0"/>
    </xf>
    <xf numFmtId="44" fontId="8" fillId="7" borderId="21" xfId="4" applyNumberFormat="1" applyFont="1" applyFill="1" applyBorder="1" applyProtection="1">
      <protection locked="0"/>
    </xf>
    <xf numFmtId="2" fontId="7" fillId="6" borderId="1" xfId="3" applyNumberFormat="1" applyFont="1" applyFill="1" applyBorder="1" applyProtection="1">
      <protection locked="0"/>
    </xf>
    <xf numFmtId="0" fontId="7" fillId="5" borderId="22" xfId="3" applyFont="1" applyFill="1" applyBorder="1" applyProtection="1">
      <protection locked="0"/>
    </xf>
    <xf numFmtId="44" fontId="7" fillId="6" borderId="1" xfId="3" applyNumberFormat="1" applyFont="1" applyFill="1" applyBorder="1" applyProtection="1">
      <protection locked="0"/>
    </xf>
    <xf numFmtId="0" fontId="7" fillId="5" borderId="22" xfId="3" quotePrefix="1" applyFont="1" applyFill="1" applyBorder="1" applyAlignment="1" applyProtection="1">
      <alignment horizontal="left"/>
      <protection locked="0"/>
    </xf>
    <xf numFmtId="0" fontId="0" fillId="0" borderId="0" xfId="0" applyBorder="1"/>
    <xf numFmtId="0" fontId="4" fillId="4" borderId="25" xfId="0" applyFont="1" applyFill="1" applyBorder="1"/>
    <xf numFmtId="44" fontId="0" fillId="8" borderId="25" xfId="0" applyNumberFormat="1" applyFill="1" applyBorder="1" applyProtection="1">
      <protection locked="0"/>
    </xf>
    <xf numFmtId="44" fontId="0" fillId="8" borderId="26" xfId="0" applyNumberFormat="1" applyFill="1" applyBorder="1" applyProtection="1">
      <protection locked="0"/>
    </xf>
    <xf numFmtId="0" fontId="4" fillId="4" borderId="19" xfId="0" applyFont="1" applyFill="1" applyBorder="1"/>
    <xf numFmtId="44" fontId="7" fillId="6" borderId="21" xfId="3" applyNumberFormat="1" applyFont="1" applyFill="1" applyBorder="1" applyProtection="1">
      <protection locked="0"/>
    </xf>
    <xf numFmtId="44" fontId="7" fillId="6" borderId="7" xfId="3" applyNumberFormat="1" applyFont="1" applyFill="1" applyBorder="1" applyProtection="1">
      <protection locked="0"/>
    </xf>
    <xf numFmtId="0" fontId="4" fillId="4" borderId="17" xfId="0" quotePrefix="1" applyFont="1" applyFill="1" applyBorder="1" applyAlignment="1">
      <alignment horizontal="left"/>
    </xf>
    <xf numFmtId="0" fontId="4" fillId="4" borderId="18" xfId="0" quotePrefix="1" applyFont="1" applyFill="1" applyBorder="1" applyAlignment="1">
      <alignment horizontal="left"/>
    </xf>
    <xf numFmtId="0" fontId="4" fillId="4" borderId="19" xfId="0" quotePrefix="1" applyFont="1" applyFill="1" applyBorder="1" applyAlignment="1">
      <alignment horizontal="left"/>
    </xf>
    <xf numFmtId="44" fontId="7" fillId="6" borderId="27" xfId="3" applyNumberFormat="1" applyFont="1" applyFill="1" applyBorder="1" applyProtection="1">
      <protection locked="0"/>
    </xf>
    <xf numFmtId="0" fontId="7" fillId="6" borderId="7" xfId="3" applyFont="1" applyFill="1" applyBorder="1" applyProtection="1">
      <protection locked="0"/>
    </xf>
    <xf numFmtId="44" fontId="7" fillId="6" borderId="21" xfId="1" applyFont="1" applyFill="1" applyBorder="1" applyProtection="1">
      <protection locked="0"/>
    </xf>
    <xf numFmtId="0" fontId="4" fillId="4" borderId="17" xfId="0" applyFont="1" applyFill="1" applyBorder="1"/>
    <xf numFmtId="0" fontId="4" fillId="4" borderId="18" xfId="0" applyFont="1" applyFill="1" applyBorder="1"/>
    <xf numFmtId="0" fontId="7" fillId="0" borderId="0" xfId="3" applyFont="1" applyFill="1" applyBorder="1" applyProtection="1">
      <protection locked="0"/>
    </xf>
    <xf numFmtId="44" fontId="7" fillId="0" borderId="0" xfId="3" applyNumberFormat="1" applyFont="1" applyFill="1" applyBorder="1" applyProtection="1">
      <protection locked="0"/>
    </xf>
    <xf numFmtId="0" fontId="0" fillId="8" borderId="0" xfId="0" applyFill="1" applyProtection="1">
      <protection locked="0"/>
    </xf>
    <xf numFmtId="0" fontId="7" fillId="6" borderId="1" xfId="3" applyFont="1" applyFill="1" applyProtection="1"/>
    <xf numFmtId="0" fontId="0" fillId="9" borderId="0" xfId="0" applyFill="1"/>
    <xf numFmtId="0" fontId="7" fillId="9" borderId="1" xfId="3" applyFont="1" applyFill="1" applyProtection="1">
      <protection locked="0"/>
    </xf>
    <xf numFmtId="0" fontId="0" fillId="9" borderId="0" xfId="0" quotePrefix="1" applyFill="1" applyAlignment="1">
      <alignment horizontal="left"/>
    </xf>
    <xf numFmtId="0" fontId="0" fillId="9" borderId="20" xfId="0" applyFill="1" applyBorder="1"/>
    <xf numFmtId="0" fontId="0" fillId="9" borderId="0" xfId="0" applyFill="1" applyBorder="1"/>
    <xf numFmtId="0" fontId="0" fillId="9" borderId="0" xfId="0" applyFill="1" applyBorder="1" applyProtection="1">
      <protection locked="0"/>
    </xf>
    <xf numFmtId="0" fontId="0" fillId="9" borderId="23" xfId="0" applyFill="1" applyBorder="1" applyProtection="1">
      <protection locked="0"/>
    </xf>
    <xf numFmtId="0" fontId="0" fillId="9" borderId="24" xfId="0" applyFill="1" applyBorder="1"/>
    <xf numFmtId="0" fontId="0" fillId="9" borderId="25" xfId="0" applyFill="1" applyBorder="1"/>
    <xf numFmtId="0" fontId="0" fillId="9" borderId="20" xfId="0" quotePrefix="1" applyFill="1" applyBorder="1" applyAlignment="1">
      <alignment horizontal="left"/>
    </xf>
    <xf numFmtId="0" fontId="7" fillId="9" borderId="22" xfId="3" applyFont="1" applyFill="1" applyBorder="1" applyProtection="1">
      <protection locked="0"/>
    </xf>
    <xf numFmtId="0" fontId="7" fillId="9" borderId="6" xfId="3" applyFont="1" applyFill="1" applyBorder="1" applyProtection="1">
      <protection locked="0"/>
    </xf>
    <xf numFmtId="44" fontId="0" fillId="9" borderId="23" xfId="0" applyNumberFormat="1" applyFill="1" applyBorder="1" applyProtection="1">
      <protection locked="0"/>
    </xf>
    <xf numFmtId="44" fontId="0" fillId="9" borderId="26" xfId="0" applyNumberFormat="1" applyFill="1" applyBorder="1" applyProtection="1">
      <protection locked="0"/>
    </xf>
    <xf numFmtId="0" fontId="7" fillId="0" borderId="0" xfId="0" applyFont="1" applyFill="1"/>
    <xf numFmtId="0" fontId="0" fillId="0" borderId="0" xfId="0" applyFill="1" applyProtection="1">
      <protection locked="0"/>
    </xf>
    <xf numFmtId="0" fontId="0" fillId="0" borderId="3" xfId="0" applyFill="1" applyBorder="1" applyProtection="1">
      <protection locked="0"/>
    </xf>
    <xf numFmtId="44" fontId="7" fillId="6" borderId="30" xfId="3" applyNumberFormat="1" applyFont="1" applyFill="1" applyBorder="1" applyProtection="1">
      <protection locked="0"/>
    </xf>
    <xf numFmtId="0" fontId="0" fillId="9" borderId="29" xfId="0" applyFill="1" applyBorder="1"/>
    <xf numFmtId="0" fontId="14" fillId="9" borderId="0" xfId="0" quotePrefix="1" applyFont="1" applyFill="1" applyAlignment="1"/>
    <xf numFmtId="0" fontId="5" fillId="0" borderId="0" xfId="0" applyFont="1" applyFill="1" applyAlignment="1"/>
    <xf numFmtId="0" fontId="4" fillId="9" borderId="28" xfId="0" applyFont="1" applyFill="1" applyBorder="1"/>
    <xf numFmtId="0" fontId="4" fillId="8" borderId="29" xfId="0" applyFont="1" applyFill="1" applyBorder="1"/>
    <xf numFmtId="0" fontId="0" fillId="6" borderId="29" xfId="0" applyFill="1" applyBorder="1"/>
    <xf numFmtId="164" fontId="0" fillId="6" borderId="29" xfId="0" applyNumberFormat="1" applyFill="1" applyBorder="1"/>
    <xf numFmtId="0" fontId="4" fillId="4" borderId="29" xfId="0" applyFont="1" applyFill="1" applyBorder="1"/>
    <xf numFmtId="164" fontId="4" fillId="4" borderId="29" xfId="0" applyNumberFormat="1" applyFont="1" applyFill="1" applyBorder="1"/>
    <xf numFmtId="0" fontId="4" fillId="4" borderId="0" xfId="0" applyFont="1" applyFill="1" applyAlignment="1"/>
    <xf numFmtId="44" fontId="0" fillId="6" borderId="8" xfId="0" applyNumberFormat="1" applyFill="1" applyBorder="1" applyAlignment="1" applyProtection="1">
      <protection locked="0"/>
    </xf>
    <xf numFmtId="44" fontId="0" fillId="6" borderId="0" xfId="0" applyNumberFormat="1" applyFill="1" applyAlignment="1" applyProtection="1">
      <protection locked="0"/>
    </xf>
    <xf numFmtId="0" fontId="15" fillId="9" borderId="22" xfId="3" applyFont="1" applyFill="1" applyBorder="1" applyProtection="1">
      <protection locked="0"/>
    </xf>
    <xf numFmtId="0" fontId="0" fillId="10" borderId="29" xfId="0" applyNumberFormat="1" applyFill="1" applyBorder="1"/>
    <xf numFmtId="0" fontId="4" fillId="4" borderId="29" xfId="0" applyNumberFormat="1" applyFont="1" applyFill="1" applyBorder="1"/>
    <xf numFmtId="0" fontId="0" fillId="9" borderId="0" xfId="0" applyFill="1"/>
    <xf numFmtId="0" fontId="4" fillId="9" borderId="0" xfId="0" applyFont="1" applyFill="1" applyAlignment="1">
      <alignment horizontal="left"/>
    </xf>
    <xf numFmtId="0" fontId="0" fillId="9" borderId="0" xfId="0" quotePrefix="1" applyFill="1" applyAlignment="1">
      <alignment horizontal="left" wrapText="1"/>
    </xf>
    <xf numFmtId="0" fontId="0" fillId="9" borderId="0" xfId="0" applyFill="1" applyAlignment="1">
      <alignment horizontal="left" wrapText="1"/>
    </xf>
    <xf numFmtId="0" fontId="13" fillId="9" borderId="0" xfId="5" quotePrefix="1" applyFill="1" applyAlignment="1">
      <alignment horizontal="left"/>
    </xf>
    <xf numFmtId="0" fontId="14" fillId="8" borderId="0" xfId="0" quotePrefix="1" applyFont="1" applyFill="1" applyAlignment="1">
      <alignment horizontal="left" vertical="top" wrapText="1"/>
    </xf>
    <xf numFmtId="0" fontId="0" fillId="0" borderId="0" xfId="0" quotePrefix="1" applyAlignment="1">
      <alignment horizontal="left"/>
    </xf>
    <xf numFmtId="0" fontId="0" fillId="9" borderId="0" xfId="0" applyFill="1" applyBorder="1" applyAlignment="1">
      <alignment horizontal="left"/>
    </xf>
    <xf numFmtId="0" fontId="5" fillId="4" borderId="0" xfId="0" applyFont="1" applyFill="1" applyAlignment="1">
      <alignment horizontal="center"/>
    </xf>
    <xf numFmtId="0" fontId="0" fillId="9" borderId="0" xfId="0" applyFill="1" applyAlignment="1">
      <alignment horizontal="left"/>
    </xf>
    <xf numFmtId="0" fontId="0" fillId="9" borderId="2" xfId="0" applyFill="1" applyBorder="1" applyAlignment="1">
      <alignment horizontal="left"/>
    </xf>
    <xf numFmtId="0" fontId="0" fillId="9" borderId="0" xfId="0" quotePrefix="1" applyFill="1" applyAlignment="1">
      <alignment horizontal="left"/>
    </xf>
    <xf numFmtId="0" fontId="0" fillId="0" borderId="0" xfId="0"/>
    <xf numFmtId="0" fontId="4" fillId="4" borderId="0" xfId="0" applyFont="1" applyFill="1" applyAlignment="1">
      <alignment horizontal="center"/>
    </xf>
    <xf numFmtId="0" fontId="0" fillId="4" borderId="0" xfId="0" applyFill="1" applyAlignment="1">
      <alignment horizontal="center"/>
    </xf>
    <xf numFmtId="0" fontId="0" fillId="9" borderId="0" xfId="0" applyFill="1"/>
    <xf numFmtId="0" fontId="0" fillId="9" borderId="0" xfId="0" applyFill="1" applyBorder="1"/>
    <xf numFmtId="0" fontId="0" fillId="0" borderId="0" xfId="0" applyAlignment="1">
      <alignment horizontal="center"/>
    </xf>
    <xf numFmtId="0" fontId="4" fillId="9" borderId="0" xfId="0" applyFont="1" applyFill="1" applyAlignment="1">
      <alignment horizontal="center"/>
    </xf>
    <xf numFmtId="0" fontId="0" fillId="9" borderId="0" xfId="0" applyFont="1" applyFill="1" applyAlignment="1">
      <alignment horizontal="left"/>
    </xf>
    <xf numFmtId="0" fontId="0" fillId="9" borderId="0" xfId="0" applyFill="1" applyAlignment="1">
      <alignment horizontal="center"/>
    </xf>
    <xf numFmtId="0" fontId="4" fillId="4" borderId="31" xfId="0" applyFont="1" applyFill="1" applyBorder="1" applyAlignment="1">
      <alignment horizontal="center"/>
    </xf>
    <xf numFmtId="0" fontId="0" fillId="8" borderId="20" xfId="0" applyFill="1" applyBorder="1"/>
    <xf numFmtId="0" fontId="0" fillId="8" borderId="0" xfId="0" applyFill="1" applyBorder="1"/>
    <xf numFmtId="0" fontId="0" fillId="8" borderId="24" xfId="0" applyFill="1" applyBorder="1"/>
    <xf numFmtId="0" fontId="0" fillId="8" borderId="25" xfId="0" applyFill="1" applyBorder="1"/>
    <xf numFmtId="0" fontId="4" fillId="4" borderId="17" xfId="0" applyFont="1" applyFill="1" applyBorder="1"/>
    <xf numFmtId="0" fontId="4" fillId="4" borderId="18" xfId="0" applyFont="1" applyFill="1" applyBorder="1"/>
    <xf numFmtId="0" fontId="4" fillId="4" borderId="19" xfId="0" applyFont="1" applyFill="1" applyBorder="1"/>
    <xf numFmtId="0" fontId="0" fillId="8" borderId="20" xfId="0" applyFill="1" applyBorder="1" applyAlignment="1">
      <alignment horizontal="left"/>
    </xf>
    <xf numFmtId="0" fontId="0" fillId="8" borderId="0" xfId="0" applyFill="1" applyBorder="1" applyAlignment="1">
      <alignment horizontal="left"/>
    </xf>
    <xf numFmtId="0" fontId="10" fillId="0" borderId="0" xfId="0" applyFont="1" applyAlignment="1">
      <alignment horizontal="center"/>
    </xf>
    <xf numFmtId="0" fontId="11" fillId="0" borderId="0" xfId="0" quotePrefix="1" applyFont="1" applyAlignment="1">
      <alignment horizontal="left"/>
    </xf>
    <xf numFmtId="0" fontId="11" fillId="0" borderId="0" xfId="0" applyFont="1" applyAlignment="1">
      <alignment horizontal="left"/>
    </xf>
    <xf numFmtId="9" fontId="0" fillId="0" borderId="0" xfId="2" applyFont="1" applyAlignment="1" applyProtection="1">
      <alignment horizontal="center" vertical="center"/>
    </xf>
    <xf numFmtId="0" fontId="0" fillId="0" borderId="0" xfId="0" applyAlignment="1">
      <alignment horizontal="center" vertical="center" wrapText="1"/>
    </xf>
    <xf numFmtId="44" fontId="0" fillId="0" borderId="15" xfId="1" applyFont="1" applyBorder="1" applyAlignment="1" applyProtection="1">
      <alignment horizontal="center" vertical="center"/>
    </xf>
    <xf numFmtId="44" fontId="0" fillId="0" borderId="16" xfId="1" applyFont="1" applyBorder="1" applyAlignment="1" applyProtection="1">
      <alignment horizontal="center" vertical="center"/>
    </xf>
  </cellXfs>
  <cellStyles count="6">
    <cellStyle name="Calculation" xfId="4" builtinId="22"/>
    <cellStyle name="Currency" xfId="1" builtinId="4"/>
    <cellStyle name="Hyperlink" xfId="5" builtinId="8"/>
    <cellStyle name="Input" xfId="3" builtinId="20"/>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xdr:col>
      <xdr:colOff>533400</xdr:colOff>
      <xdr:row>0</xdr:row>
      <xdr:rowOff>57150</xdr:rowOff>
    </xdr:from>
    <xdr:to>
      <xdr:col>15</xdr:col>
      <xdr:colOff>371474</xdr:colOff>
      <xdr:row>24</xdr:row>
      <xdr:rowOff>161925</xdr:rowOff>
    </xdr:to>
    <xdr:sp macro="" textlink="">
      <xdr:nvSpPr>
        <xdr:cNvPr id="2" name="TextBox 1">
          <a:extLst>
            <a:ext uri="{FF2B5EF4-FFF2-40B4-BE49-F238E27FC236}">
              <a16:creationId xmlns:a16="http://schemas.microsoft.com/office/drawing/2014/main" id="{A0EC6534-7684-4264-97DF-EB032D6A0FD3}"/>
            </a:ext>
          </a:extLst>
        </xdr:cNvPr>
        <xdr:cNvSpPr txBox="1"/>
      </xdr:nvSpPr>
      <xdr:spPr>
        <a:xfrm>
          <a:off x="3581400" y="57150"/>
          <a:ext cx="5934074" cy="467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1100" b="1" i="0" u="none" strike="noStrike">
              <a:solidFill>
                <a:srgbClr val="586D32"/>
              </a:solidFill>
              <a:effectLst/>
              <a:latin typeface="Museo"/>
            </a:rPr>
            <a:t>Cow-Calf Cost of Production &amp; Profitability </a:t>
          </a:r>
          <a:r>
            <a:rPr lang="en-CA" sz="1100" b="1" i="0" u="none" strike="noStrike">
              <a:solidFill>
                <a:srgbClr val="586D32"/>
              </a:solidFill>
              <a:effectLst/>
              <a:latin typeface="Allure"/>
            </a:rPr>
            <a:t>Model</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000000"/>
              </a:solidFill>
              <a:effectLst/>
              <a:latin typeface="Calibri" panose="020F0502020204030204" pitchFamily="34" charset="0"/>
            </a:rPr>
            <a:t> </a:t>
          </a:r>
          <a:r>
            <a:rPr lang="en-CA"/>
            <a:t> </a:t>
          </a:r>
          <a:r>
            <a:rPr lang="en-CA" sz="800" b="0" i="0" u="none" strike="noStrike">
              <a:solidFill>
                <a:srgbClr val="232C12"/>
              </a:solidFill>
              <a:effectLst/>
              <a:latin typeface="Calibri" panose="020F0502020204030204" pitchFamily="34" charset="0"/>
            </a:rPr>
            <a:t>Welcome to the Beef Farmers of Ontario (BFO) Cow-Calf Cost of Production &amp; Profitability Model. The purpose of this tool is to help cow-calf producers forecast the cost</a:t>
          </a:r>
          <a:r>
            <a:rPr lang="en-CA" sz="800" b="0" i="0" u="none" strike="noStrike" baseline="0">
              <a:solidFill>
                <a:srgbClr val="232C12"/>
              </a:solidFill>
              <a:effectLst/>
              <a:latin typeface="Calibri" panose="020F0502020204030204" pitchFamily="34" charset="0"/>
            </a:rPr>
            <a:t> of production</a:t>
          </a:r>
          <a:r>
            <a:rPr lang="en-CA" sz="800" b="0" i="0" u="none" strike="noStrike">
              <a:solidFill>
                <a:srgbClr val="232C12"/>
              </a:solidFill>
              <a:effectLst/>
              <a:latin typeface="Calibri" panose="020F0502020204030204" pitchFamily="34" charset="0"/>
            </a:rPr>
            <a:t>, revenue, and profitability of their operation, as well as to estimate how changes to their operation will impact its financial performance.</a:t>
          </a:r>
          <a:br>
            <a:rPr lang="en-CA" sz="800" b="0" i="0" u="none" strike="noStrike">
              <a:solidFill>
                <a:srgbClr val="232C12"/>
              </a:solidFill>
              <a:effectLst/>
              <a:latin typeface="Calibri" panose="020F0502020204030204" pitchFamily="34" charset="0"/>
            </a:rPr>
          </a:br>
          <a:br>
            <a:rPr lang="en-CA" sz="800" b="0" i="0" u="none" strike="noStrike">
              <a:solidFill>
                <a:srgbClr val="232C12"/>
              </a:solidFill>
              <a:effectLst/>
              <a:latin typeface="Calibri" panose="020F0502020204030204" pitchFamily="34" charset="0"/>
            </a:rPr>
          </a:br>
          <a:r>
            <a:rPr lang="en-CA" sz="800" b="0" i="0" u="none" strike="noStrike">
              <a:solidFill>
                <a:srgbClr val="232C12"/>
              </a:solidFill>
              <a:effectLst/>
              <a:latin typeface="Calibri" panose="020F0502020204030204" pitchFamily="34" charset="0"/>
            </a:rPr>
            <a:t>The model has four tabs, which can be accessed on the bottom of the screen. The </a:t>
          </a:r>
          <a:r>
            <a:rPr lang="en-CA" sz="800" b="1" i="0" u="none" strike="noStrike">
              <a:solidFill>
                <a:srgbClr val="232C12"/>
              </a:solidFill>
              <a:effectLst/>
              <a:latin typeface="Calibri" panose="020F0502020204030204" pitchFamily="34" charset="0"/>
            </a:rPr>
            <a:t>"Herd</a:t>
          </a:r>
          <a:r>
            <a:rPr lang="en-CA" sz="800" b="1" i="0" u="none" strike="noStrike" baseline="0">
              <a:solidFill>
                <a:srgbClr val="232C12"/>
              </a:solidFill>
              <a:effectLst/>
              <a:latin typeface="Calibri" panose="020F0502020204030204" pitchFamily="34" charset="0"/>
            </a:rPr>
            <a:t> Information</a:t>
          </a:r>
          <a:r>
            <a:rPr lang="en-CA" sz="800" b="1" i="0" u="none" strike="noStrike">
              <a:solidFill>
                <a:srgbClr val="232C12"/>
              </a:solidFill>
              <a:effectLst/>
              <a:latin typeface="Calibri" panose="020F0502020204030204" pitchFamily="34" charset="0"/>
            </a:rPr>
            <a:t>"</a:t>
          </a:r>
          <a:r>
            <a:rPr lang="en-CA" sz="800" b="0" i="0" u="none" strike="noStrike">
              <a:solidFill>
                <a:srgbClr val="232C12"/>
              </a:solidFill>
              <a:effectLst/>
              <a:latin typeface="Calibri" panose="020F0502020204030204" pitchFamily="34" charset="0"/>
            </a:rPr>
            <a:t> tab covers the makeup of the operation. In this tab you should enter the number of cows in the operation and fill in some expected stats such as fertility and bull herd. From this, the sheet will calculate the breakdown of sales in the year by cattle type and produce a gross revenue figure. It will then draw from the cost of production figures that have been calculated for the operation, and provide an estimate of the operation’s profitability.</a:t>
          </a:r>
          <a:br>
            <a:rPr lang="en-CA" sz="800" b="0" i="0" u="none" strike="noStrike">
              <a:solidFill>
                <a:srgbClr val="232C12"/>
              </a:solidFill>
              <a:effectLst/>
              <a:latin typeface="Calibri" panose="020F0502020204030204" pitchFamily="34" charset="0"/>
            </a:rPr>
          </a:br>
          <a:br>
            <a:rPr lang="en-CA" sz="800" b="0" i="0" u="none" strike="noStrike">
              <a:solidFill>
                <a:srgbClr val="232C12"/>
              </a:solidFill>
              <a:effectLst/>
              <a:latin typeface="Calibri" panose="020F0502020204030204" pitchFamily="34" charset="0"/>
            </a:rPr>
          </a:br>
          <a:r>
            <a:rPr lang="en-CA" sz="800" b="0" i="0" u="none" strike="noStrike">
              <a:solidFill>
                <a:srgbClr val="232C12"/>
              </a:solidFill>
              <a:effectLst/>
              <a:latin typeface="Calibri" panose="020F0502020204030204" pitchFamily="34" charset="0"/>
            </a:rPr>
            <a:t>The </a:t>
          </a:r>
          <a:r>
            <a:rPr lang="en-CA" sz="800" b="1" i="0" u="none" strike="noStrike">
              <a:solidFill>
                <a:srgbClr val="232C12"/>
              </a:solidFill>
              <a:effectLst/>
              <a:latin typeface="Calibri" panose="020F0502020204030204" pitchFamily="34" charset="0"/>
            </a:rPr>
            <a:t>"Feed</a:t>
          </a:r>
          <a:r>
            <a:rPr lang="en-CA" sz="800" b="1" i="0" u="none" strike="noStrike" baseline="0">
              <a:solidFill>
                <a:srgbClr val="232C12"/>
              </a:solidFill>
              <a:effectLst/>
              <a:latin typeface="Calibri" panose="020F0502020204030204" pitchFamily="34" charset="0"/>
            </a:rPr>
            <a:t> Costs</a:t>
          </a:r>
          <a:r>
            <a:rPr lang="en-CA" sz="800" b="1" i="0" u="none" strike="noStrike">
              <a:solidFill>
                <a:srgbClr val="232C12"/>
              </a:solidFill>
              <a:effectLst/>
              <a:latin typeface="Calibri" panose="020F0502020204030204" pitchFamily="34" charset="0"/>
            </a:rPr>
            <a:t>"</a:t>
          </a:r>
          <a:r>
            <a:rPr lang="en-CA" sz="800" b="0" i="0" u="none" strike="noStrike">
              <a:solidFill>
                <a:srgbClr val="232C12"/>
              </a:solidFill>
              <a:effectLst/>
              <a:latin typeface="Calibri" panose="020F0502020204030204" pitchFamily="34" charset="0"/>
            </a:rPr>
            <a:t> tab captures the</a:t>
          </a:r>
          <a:r>
            <a:rPr lang="en-CA" sz="800" b="0" i="0" u="none" strike="noStrike" baseline="0">
              <a:solidFill>
                <a:srgbClr val="232C12"/>
              </a:solidFill>
              <a:effectLst/>
              <a:latin typeface="Calibri" panose="020F0502020204030204" pitchFamily="34" charset="0"/>
            </a:rPr>
            <a:t> nutritional</a:t>
          </a:r>
          <a:r>
            <a:rPr lang="en-CA" sz="800" b="0" i="0" u="none" strike="noStrike">
              <a:solidFill>
                <a:srgbClr val="232C12"/>
              </a:solidFill>
              <a:effectLst/>
              <a:latin typeface="Calibri" panose="020F0502020204030204" pitchFamily="34" charset="0"/>
            </a:rPr>
            <a:t> costs for the operation. These costs include feed, pasture</a:t>
          </a:r>
          <a:r>
            <a:rPr lang="en-CA" sz="800" b="0" i="0" u="none" strike="noStrike" baseline="0">
              <a:solidFill>
                <a:srgbClr val="232C12"/>
              </a:solidFill>
              <a:effectLst/>
              <a:latin typeface="Calibri" panose="020F0502020204030204" pitchFamily="34" charset="0"/>
            </a:rPr>
            <a:t> and straw requirements</a:t>
          </a:r>
          <a:r>
            <a:rPr lang="en-CA" sz="800" b="0" i="0" u="none" strike="noStrike">
              <a:solidFill>
                <a:srgbClr val="232C12"/>
              </a:solidFill>
              <a:effectLst/>
              <a:latin typeface="Calibri" panose="020F0502020204030204" pitchFamily="34" charset="0"/>
            </a:rPr>
            <a:t>. In many cases you will need to enter the number of bales an input will be used, and</a:t>
          </a:r>
          <a:r>
            <a:rPr lang="en-CA" sz="800" b="0" i="0" u="none" strike="noStrike" baseline="0">
              <a:solidFill>
                <a:srgbClr val="232C12"/>
              </a:solidFill>
              <a:effectLst/>
              <a:latin typeface="Calibri" panose="020F0502020204030204" pitchFamily="34" charset="0"/>
            </a:rPr>
            <a:t> the cost of the input on a per bale basis</a:t>
          </a:r>
          <a:r>
            <a:rPr lang="en-CA" sz="800" b="0" i="0" u="none" strike="noStrike">
              <a:solidFill>
                <a:srgbClr val="232C12"/>
              </a:solidFill>
              <a:effectLst/>
              <a:latin typeface="Calibri" panose="020F0502020204030204" pitchFamily="34" charset="0"/>
            </a:rPr>
            <a:t>. Feed names and cost</a:t>
          </a:r>
          <a:r>
            <a:rPr lang="en-CA" sz="800" b="0" i="0" u="none" strike="noStrike" baseline="0">
              <a:solidFill>
                <a:srgbClr val="232C12"/>
              </a:solidFill>
              <a:effectLst/>
              <a:latin typeface="Calibri" panose="020F0502020204030204" pitchFamily="34" charset="0"/>
            </a:rPr>
            <a:t> can be edited by the user to suit their operation. </a:t>
          </a:r>
          <a:br>
            <a:rPr lang="en-CA" sz="800" b="0" i="0" u="none" strike="noStrike">
              <a:solidFill>
                <a:srgbClr val="232C12"/>
              </a:solidFill>
              <a:effectLst/>
              <a:latin typeface="Calibri" panose="020F0502020204030204" pitchFamily="34" charset="0"/>
            </a:rPr>
          </a:br>
          <a:br>
            <a:rPr lang="en-CA" sz="800" b="0" i="0" u="none" strike="noStrike">
              <a:solidFill>
                <a:srgbClr val="232C12"/>
              </a:solidFill>
              <a:effectLst/>
              <a:latin typeface="Calibri" panose="020F0502020204030204" pitchFamily="34" charset="0"/>
            </a:rPr>
          </a:br>
          <a:r>
            <a:rPr lang="en-CA" sz="800" b="0" i="0" u="none" strike="noStrike">
              <a:solidFill>
                <a:srgbClr val="232C12"/>
              </a:solidFill>
              <a:effectLst/>
              <a:latin typeface="Calibri" panose="020F0502020204030204" pitchFamily="34" charset="0"/>
            </a:rPr>
            <a:t>The </a:t>
          </a:r>
          <a:r>
            <a:rPr lang="en-CA" sz="800" b="1" i="0" u="none" strike="noStrike">
              <a:solidFill>
                <a:srgbClr val="232C12"/>
              </a:solidFill>
              <a:effectLst/>
              <a:latin typeface="Calibri" panose="020F0502020204030204" pitchFamily="34" charset="0"/>
            </a:rPr>
            <a:t>"Operating</a:t>
          </a:r>
          <a:r>
            <a:rPr lang="en-CA" sz="800" b="1" i="0" u="none" strike="noStrike" baseline="0">
              <a:solidFill>
                <a:srgbClr val="232C12"/>
              </a:solidFill>
              <a:effectLst/>
              <a:latin typeface="Calibri" panose="020F0502020204030204" pitchFamily="34" charset="0"/>
            </a:rPr>
            <a:t> Costs</a:t>
          </a:r>
          <a:r>
            <a:rPr lang="en-CA" sz="800" b="1" i="0" u="none" strike="noStrike">
              <a:solidFill>
                <a:srgbClr val="232C12"/>
              </a:solidFill>
              <a:effectLst/>
              <a:latin typeface="Calibri" panose="020F0502020204030204" pitchFamily="34" charset="0"/>
            </a:rPr>
            <a:t>"</a:t>
          </a:r>
          <a:r>
            <a:rPr lang="en-CA" sz="800" b="0" i="0" u="none" strike="noStrike">
              <a:solidFill>
                <a:srgbClr val="232C12"/>
              </a:solidFill>
              <a:effectLst/>
              <a:latin typeface="Calibri" panose="020F0502020204030204" pitchFamily="34" charset="0"/>
            </a:rPr>
            <a:t> tab contains</a:t>
          </a:r>
          <a:r>
            <a:rPr lang="en-CA" sz="800" b="0" i="0" u="none" strike="noStrike" baseline="0">
              <a:solidFill>
                <a:srgbClr val="232C12"/>
              </a:solidFill>
              <a:effectLst/>
              <a:latin typeface="Calibri" panose="020F0502020204030204" pitchFamily="34" charset="0"/>
            </a:rPr>
            <a:t> the costs involved in maintaining the farms infastructure and day to day expenses encured by an operation</a:t>
          </a:r>
          <a:r>
            <a:rPr lang="en-CA" sz="800" b="0" i="0" u="none" strike="noStrike">
              <a:solidFill>
                <a:srgbClr val="232C12"/>
              </a:solidFill>
              <a:effectLst/>
              <a:latin typeface="Calibri" panose="020F0502020204030204" pitchFamily="34" charset="0"/>
            </a:rPr>
            <a:t>. All of these values can be changed to fit the preference or circumstance of the user. </a:t>
          </a:r>
        </a:p>
        <a:p>
          <a:br>
            <a:rPr lang="en-CA" sz="800" b="0" i="0" u="none" strike="noStrike">
              <a:solidFill>
                <a:srgbClr val="232C12"/>
              </a:solidFill>
              <a:effectLst/>
              <a:latin typeface="Calibri" panose="020F0502020204030204" pitchFamily="34" charset="0"/>
            </a:rPr>
          </a:br>
          <a:r>
            <a:rPr lang="en-CA" sz="800" b="0" i="0" u="none" strike="noStrike">
              <a:solidFill>
                <a:srgbClr val="232C12"/>
              </a:solidFill>
              <a:effectLst/>
              <a:latin typeface="Calibri" panose="020F0502020204030204" pitchFamily="34" charset="0"/>
            </a:rPr>
            <a:t>The </a:t>
          </a:r>
          <a:r>
            <a:rPr lang="en-CA" sz="800" b="1" i="0" u="none" strike="noStrike">
              <a:solidFill>
                <a:srgbClr val="232C12"/>
              </a:solidFill>
              <a:effectLst/>
              <a:latin typeface="Calibri" panose="020F0502020204030204" pitchFamily="34" charset="0"/>
            </a:rPr>
            <a:t>"Summary"</a:t>
          </a:r>
          <a:r>
            <a:rPr lang="en-CA" sz="800" b="0" i="0" u="none" strike="noStrike">
              <a:solidFill>
                <a:srgbClr val="232C12"/>
              </a:solidFill>
              <a:effectLst/>
              <a:latin typeface="Calibri" panose="020F0502020204030204" pitchFamily="34" charset="0"/>
            </a:rPr>
            <a:t> tab contains a one-page summary of the operation's forecasted finances. This can be presented along with other relevant documents to a financial institution when seeking a loan for farm establishment or expansion. However, it is important to note that this tool does not account for startup costs of an operation - it is intended only for the year-to-year financial performance of an operation once it is up and running.</a:t>
          </a:r>
          <a:br>
            <a:rPr lang="en-CA" sz="800" b="0" i="0" u="none" strike="noStrike">
              <a:solidFill>
                <a:srgbClr val="232C12"/>
              </a:solidFill>
              <a:effectLst/>
              <a:latin typeface="Calibri" panose="020F0502020204030204" pitchFamily="34" charset="0"/>
            </a:rPr>
          </a:br>
          <a:br>
            <a:rPr lang="en-CA" sz="800" b="0" i="0" u="none" strike="noStrike">
              <a:solidFill>
                <a:srgbClr val="232C12"/>
              </a:solidFill>
              <a:effectLst/>
              <a:latin typeface="Calibri" panose="020F0502020204030204" pitchFamily="34" charset="0"/>
            </a:rPr>
          </a:br>
          <a:r>
            <a:rPr lang="en-CA" sz="800" b="0" i="0" u="none" strike="noStrike">
              <a:solidFill>
                <a:srgbClr val="232C12"/>
              </a:solidFill>
              <a:effectLst/>
              <a:latin typeface="Calibri" panose="020F0502020204030204" pitchFamily="34" charset="0"/>
            </a:rPr>
            <a:t>Developed by Robert</a:t>
          </a:r>
          <a:r>
            <a:rPr lang="en-CA" sz="800" b="0" i="0" u="none" strike="noStrike" baseline="0">
              <a:solidFill>
                <a:srgbClr val="232C12"/>
              </a:solidFill>
              <a:effectLst/>
              <a:latin typeface="Calibri" panose="020F0502020204030204" pitchFamily="34" charset="0"/>
            </a:rPr>
            <a:t> McKinlay</a:t>
          </a:r>
          <a:r>
            <a:rPr lang="en-CA" sz="800" b="0" i="0" u="none" strike="noStrike">
              <a:solidFill>
                <a:srgbClr val="232C12"/>
              </a:solidFill>
              <a:effectLst/>
              <a:latin typeface="Calibri" panose="020F0502020204030204" pitchFamily="34" charset="0"/>
            </a:rPr>
            <a:t>, BFO producer</a:t>
          </a:r>
          <a:r>
            <a:rPr lang="en-CA" sz="800" b="0" i="0" u="none" strike="noStrike" baseline="0">
              <a:solidFill>
                <a:srgbClr val="232C12"/>
              </a:solidFill>
              <a:effectLst/>
              <a:latin typeface="Calibri" panose="020F0502020204030204" pitchFamily="34" charset="0"/>
            </a:rPr>
            <a:t> relations</a:t>
          </a:r>
          <a:r>
            <a:rPr lang="en-CA" sz="800" b="0" i="0" u="none" strike="noStrike">
              <a:solidFill>
                <a:srgbClr val="232C12"/>
              </a:solidFill>
              <a:effectLst/>
              <a:latin typeface="Calibri" panose="020F0502020204030204" pitchFamily="34" charset="0"/>
            </a:rPr>
            <a:t>, in conjunction with the BFO Cow-Calf Committee and incorporating feedback from producers and financial institutions. May be updated periodically.</a:t>
          </a:r>
          <a:r>
            <a:rPr lang="en-CA"/>
            <a:t> </a:t>
          </a:r>
          <a:r>
            <a:rPr lang="en-CA" sz="800" b="0" i="0" u="none" strike="noStrike">
              <a:solidFill>
                <a:srgbClr val="232C12"/>
              </a:solidFill>
              <a:effectLst/>
              <a:latin typeface="Calibri" panose="020F0502020204030204" pitchFamily="34" charset="0"/>
            </a:rPr>
            <a:t> </a:t>
          </a:r>
          <a:r>
            <a:rPr lang="en-CA"/>
            <a:t> </a:t>
          </a:r>
          <a:r>
            <a:rPr lang="en-CA" sz="800" b="0" i="0" u="none" strike="noStrike">
              <a:solidFill>
                <a:srgbClr val="232C12"/>
              </a:solidFill>
              <a:effectLst/>
              <a:latin typeface="Calibri" panose="020F0502020204030204" pitchFamily="34" charset="0"/>
            </a:rPr>
            <a:t> </a:t>
          </a:r>
          <a:r>
            <a:rPr lang="en-CA"/>
            <a:t> </a:t>
          </a:r>
          <a:r>
            <a:rPr lang="en-CA" sz="800" b="0" i="0" u="none" strike="noStrike">
              <a:solidFill>
                <a:srgbClr val="232C12"/>
              </a:solidFill>
              <a:effectLst/>
              <a:latin typeface="Calibri" panose="020F0502020204030204" pitchFamily="34" charset="0"/>
            </a:rPr>
            <a:t> </a:t>
          </a:r>
          <a:r>
            <a:rPr lang="en-CA"/>
            <a:t> </a:t>
          </a:r>
          <a:r>
            <a:rPr lang="en-CA" sz="800" b="0" i="0" u="none" strike="noStrike">
              <a:solidFill>
                <a:srgbClr val="232C12"/>
              </a:solidFill>
              <a:effectLst/>
              <a:latin typeface="Calibri" panose="020F0502020204030204" pitchFamily="34" charset="0"/>
            </a:rPr>
            <a:t> </a:t>
          </a:r>
          <a:r>
            <a:rPr lang="en-CA"/>
            <a:t> </a:t>
          </a:r>
          <a:r>
            <a:rPr lang="en-CA" sz="800" b="0" i="0" u="none" strike="noStrike">
              <a:solidFill>
                <a:srgbClr val="232C12"/>
              </a:solidFill>
              <a:effectLst/>
              <a:latin typeface="Calibri" panose="020F0502020204030204" pitchFamily="34" charset="0"/>
            </a:rPr>
            <a:t> </a:t>
          </a:r>
          <a:r>
            <a:rPr lang="en-CA"/>
            <a:t> </a:t>
          </a:r>
          <a:r>
            <a:rPr lang="en-CA" sz="800" b="0" i="0" u="none" strike="noStrike">
              <a:solidFill>
                <a:srgbClr val="232C12"/>
              </a:solidFill>
              <a:effectLst/>
              <a:latin typeface="Calibri" panose="020F0502020204030204" pitchFamily="34" charset="0"/>
            </a:rPr>
            <a:t> </a:t>
          </a:r>
          <a:r>
            <a:rPr lang="en-CA"/>
            <a:t> </a:t>
          </a:r>
          <a:r>
            <a:rPr lang="en-CA" sz="800" b="0" i="0" u="none" strike="noStrike">
              <a:solidFill>
                <a:srgbClr val="232C12"/>
              </a:solidFill>
              <a:effectLst/>
              <a:latin typeface="Calibri" panose="020F0502020204030204" pitchFamily="34" charset="0"/>
            </a:rPr>
            <a:t> </a:t>
          </a:r>
          <a:r>
            <a:rPr lang="en-CA"/>
            <a:t> </a:t>
          </a:r>
          <a:r>
            <a:rPr lang="en-CA" sz="800" b="0" i="0" u="none" strike="noStrike">
              <a:solidFill>
                <a:srgbClr val="232C12"/>
              </a:solidFill>
              <a:effectLst/>
              <a:latin typeface="Calibri" panose="020F0502020204030204" pitchFamily="34" charset="0"/>
            </a:rPr>
            <a:t> </a:t>
          </a:r>
          <a:r>
            <a:rPr lang="en-CA"/>
            <a:t> </a:t>
          </a:r>
          <a:r>
            <a:rPr lang="en-CA" sz="800" b="0" i="0" u="none" strike="noStrike">
              <a:solidFill>
                <a:srgbClr val="232C12"/>
              </a:solidFill>
              <a:effectLst/>
              <a:latin typeface="Calibri" panose="020F0502020204030204" pitchFamily="34" charset="0"/>
            </a:rPr>
            <a:t> </a:t>
          </a:r>
          <a:r>
            <a:rPr lang="en-CA"/>
            <a:t> </a:t>
          </a:r>
          <a:r>
            <a:rPr lang="en-CA" sz="800" b="0" i="0" u="none" strike="noStrike">
              <a:solidFill>
                <a:srgbClr val="232C12"/>
              </a:solidFill>
              <a:effectLst/>
              <a:latin typeface="Calibri" panose="020F0502020204030204" pitchFamily="34" charset="0"/>
            </a:rPr>
            <a:t> </a:t>
          </a:r>
          <a:r>
            <a:rPr lang="en-CA"/>
            <a:t> </a:t>
          </a:r>
          <a:r>
            <a:rPr lang="en-CA" sz="800" b="0" i="0" u="none" strike="noStrike">
              <a:solidFill>
                <a:srgbClr val="232C12"/>
              </a:solidFill>
              <a:effectLst/>
              <a:latin typeface="Calibri" panose="020F0502020204030204" pitchFamily="34" charset="0"/>
            </a:rPr>
            <a:t> </a:t>
          </a:r>
          <a:r>
            <a:rPr lang="en-CA"/>
            <a:t> </a:t>
          </a:r>
        </a:p>
        <a:p>
          <a:r>
            <a:rPr lang="en-CA" sz="800" b="0" i="0" u="none" strike="noStrike">
              <a:solidFill>
                <a:srgbClr val="232C12"/>
              </a:solidFill>
              <a:effectLst/>
              <a:latin typeface="Calibri" panose="020F0502020204030204" pitchFamily="34" charset="0"/>
            </a:rPr>
            <a:t> </a:t>
          </a:r>
          <a:r>
            <a:rPr lang="en-CA"/>
            <a:t> </a:t>
          </a:r>
          <a:r>
            <a:rPr lang="en-CA" sz="800" b="0" i="0" u="none" strike="noStrike">
              <a:solidFill>
                <a:srgbClr val="232C12"/>
              </a:solidFill>
              <a:effectLst/>
              <a:latin typeface="Calibri" panose="020F0502020204030204" pitchFamily="34" charset="0"/>
            </a:rPr>
            <a:t>For questions or feedback, contact:</a:t>
          </a:r>
          <a:r>
            <a:rPr lang="en-CA"/>
            <a:t> </a:t>
          </a:r>
          <a:r>
            <a:rPr lang="en-CA" sz="800" b="0" i="0" u="none" strike="noStrike">
              <a:solidFill>
                <a:srgbClr val="232C12"/>
              </a:solidFill>
              <a:effectLst/>
              <a:latin typeface="Calibri" panose="020F0502020204030204" pitchFamily="34" charset="0"/>
            </a:rPr>
            <a:t>Beef Farmers of Ontario</a:t>
          </a:r>
          <a:r>
            <a:rPr lang="en-CA"/>
            <a:t> </a:t>
          </a:r>
          <a:r>
            <a:rPr lang="en-CA" sz="800" b="0" i="0" u="none" strike="noStrike">
              <a:solidFill>
                <a:srgbClr val="232C12"/>
              </a:solidFill>
              <a:effectLst/>
              <a:latin typeface="Calibri" panose="020F0502020204030204" pitchFamily="34" charset="0"/>
            </a:rPr>
            <a:t>519.824.0334</a:t>
          </a:r>
          <a:r>
            <a:rPr lang="en-CA"/>
            <a:t>   </a:t>
          </a:r>
          <a:r>
            <a:rPr lang="en-CA" sz="800" b="0" i="0" u="sng" strike="noStrike">
              <a:solidFill>
                <a:srgbClr val="0000FF"/>
              </a:solidFill>
              <a:effectLst/>
              <a:latin typeface="Calibri" panose="020F0502020204030204" pitchFamily="34" charset="0"/>
            </a:rPr>
            <a:t>Robert</a:t>
          </a:r>
          <a:r>
            <a:rPr lang="en-CA" sz="800" b="0" i="0" u="sng" strike="noStrike">
              <a:solidFill>
                <a:srgbClr val="0000FF"/>
              </a:solidFill>
              <a:effectLst/>
              <a:latin typeface="Calibri" panose="020F0502020204030204" pitchFamily="34" charset="0"/>
              <a:hlinkClick xmlns:r="http://schemas.openxmlformats.org/officeDocument/2006/relationships" r:id="">
                <a:extLst>
                  <a:ext uri="{A12FA001-AC4F-418D-AE19-62706E023703}">
                    <ahyp:hlinkClr xmlns:ahyp="http://schemas.microsoft.com/office/drawing/2018/hyperlinkcolor" val="tx"/>
                  </a:ext>
                </a:extLst>
              </a:hlinkClick>
            </a:rPr>
            <a:t>@ontariobeef.com</a:t>
          </a:r>
          <a:r>
            <a:rPr lang="en-CA"/>
            <a:t> </a:t>
          </a:r>
          <a:r>
            <a:rPr lang="en-CA" sz="800" b="0" i="0" u="sng" strike="noStrike">
              <a:solidFill>
                <a:srgbClr val="0000FF"/>
              </a:solidFill>
              <a:effectLst/>
              <a:latin typeface="Calibri" panose="020F0502020204030204" pitchFamily="34" charset="0"/>
              <a:hlinkClick xmlns:r="http://schemas.openxmlformats.org/officeDocument/2006/relationships" r:id="">
                <a:extLst>
                  <a:ext uri="{A12FA001-AC4F-418D-AE19-62706E023703}">
                    <ahyp:hlinkClr xmlns:ahyp="http://schemas.microsoft.com/office/drawing/2018/hyperlinkcolor" val="tx"/>
                  </a:ext>
                </a:extLst>
              </a:hlinkClick>
            </a:rPr>
            <a:t>www.ontariobeef.com</a:t>
          </a:r>
          <a:r>
            <a:rPr lang="en-CA"/>
            <a:t> </a:t>
          </a:r>
          <a:endParaRPr lang="en-CA" sz="1100"/>
        </a:p>
      </xdr:txBody>
    </xdr:sp>
    <xdr:clientData/>
  </xdr:twoCellAnchor>
  <xdr:twoCellAnchor>
    <xdr:from>
      <xdr:col>0</xdr:col>
      <xdr:colOff>47625</xdr:colOff>
      <xdr:row>0</xdr:row>
      <xdr:rowOff>66676</xdr:rowOff>
    </xdr:from>
    <xdr:to>
      <xdr:col>5</xdr:col>
      <xdr:colOff>533400</xdr:colOff>
      <xdr:row>24</xdr:row>
      <xdr:rowOff>142876</xdr:rowOff>
    </xdr:to>
    <xdr:sp macro="" textlink="">
      <xdr:nvSpPr>
        <xdr:cNvPr id="3" name="TextBox 2">
          <a:extLst>
            <a:ext uri="{FF2B5EF4-FFF2-40B4-BE49-F238E27FC236}">
              <a16:creationId xmlns:a16="http://schemas.microsoft.com/office/drawing/2014/main" id="{3563B242-2745-4678-A2D0-8702AD0C55E6}"/>
            </a:ext>
          </a:extLst>
        </xdr:cNvPr>
        <xdr:cNvSpPr txBox="1"/>
      </xdr:nvSpPr>
      <xdr:spPr>
        <a:xfrm>
          <a:off x="47625" y="66676"/>
          <a:ext cx="3533775" cy="464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CA" sz="1100"/>
        </a:p>
      </xdr:txBody>
    </xdr:sp>
    <xdr:clientData/>
  </xdr:twoCellAnchor>
  <xdr:twoCellAnchor editAs="oneCell">
    <xdr:from>
      <xdr:col>0</xdr:col>
      <xdr:colOff>0</xdr:colOff>
      <xdr:row>0</xdr:row>
      <xdr:rowOff>28575</xdr:rowOff>
    </xdr:from>
    <xdr:to>
      <xdr:col>5</xdr:col>
      <xdr:colOff>495300</xdr:colOff>
      <xdr:row>12</xdr:row>
      <xdr:rowOff>100480</xdr:rowOff>
    </xdr:to>
    <xdr:pic>
      <xdr:nvPicPr>
        <xdr:cNvPr id="7" name="Picture 6" descr="Beef Farmers of Ontario - Home | Facebook">
          <a:extLst>
            <a:ext uri="{FF2B5EF4-FFF2-40B4-BE49-F238E27FC236}">
              <a16:creationId xmlns:a16="http://schemas.microsoft.com/office/drawing/2014/main" id="{CD74E2F3-8481-4699-AC91-3E705A215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575"/>
          <a:ext cx="3543300" cy="2357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McKinlay/Documents/Copy%20of%2020180920_bfo%20cost%20of%20production%20profitability%20calculator%20better%20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Profitability"/>
      <sheetName val="Production Cost Inputs"/>
      <sheetName val="Market Figure Inputs"/>
      <sheetName val="Printable Summary"/>
      <sheetName val="Conversions"/>
      <sheetName val="FAQ"/>
      <sheetName val="Update History"/>
      <sheetName val="Other Variables (hidden)"/>
    </sheetNames>
    <sheetDataSet>
      <sheetData sheetId="0"/>
      <sheetData sheetId="1">
        <row r="72">
          <cell r="B72" t="str">
            <v>Profit Ratio</v>
          </cell>
        </row>
        <row r="84">
          <cell r="D84" t="str">
            <v>Sale Price Change</v>
          </cell>
        </row>
        <row r="85">
          <cell r="D85">
            <v>-0.05</v>
          </cell>
          <cell r="F85">
            <v>0</v>
          </cell>
          <cell r="H85">
            <v>0.05</v>
          </cell>
        </row>
        <row r="86">
          <cell r="B86" t="str">
            <v>COP Change</v>
          </cell>
        </row>
        <row r="87">
          <cell r="B87">
            <v>0.05</v>
          </cell>
        </row>
        <row r="89">
          <cell r="B89">
            <v>0</v>
          </cell>
        </row>
        <row r="91">
          <cell r="B91">
            <v>-0.05</v>
          </cell>
        </row>
      </sheetData>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image" Target="../media/image2.jpeg"/></Relationships>
</file>

<file path=xl/worksheets/_rels/sheet3.xml.rels><?xml version="1.0" encoding="UTF-8" standalone="yes"?>
<Relationships xmlns="http://schemas.openxmlformats.org/package/2006/relationships"><Relationship Id="rId1" Type="http://schemas.openxmlformats.org/officeDocument/2006/relationships/image" Target="../media/image3.jpeg"/></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image" Target="../media/image4.jpeg"/></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image" Target="../media/image5.jpeg"/><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38792-5411-4FF0-AABF-0A02F576E4BD}">
  <dimension ref="Q1:V23"/>
  <sheetViews>
    <sheetView showGridLines="0" showRowColHeaders="0" tabSelected="1" zoomScale="87" workbookViewId="0">
      <selection activeCell="Q1" sqref="Q1:V5"/>
    </sheetView>
  </sheetViews>
  <sheetFormatPr defaultRowHeight="15" x14ac:dyDescent="0.25"/>
  <sheetData>
    <row r="1" spans="17:22" x14ac:dyDescent="0.25">
      <c r="Q1" s="117"/>
      <c r="R1" s="117"/>
      <c r="S1" s="117"/>
      <c r="T1" s="117"/>
      <c r="U1" s="117"/>
      <c r="V1" s="117"/>
    </row>
    <row r="2" spans="17:22" x14ac:dyDescent="0.25">
      <c r="Q2" s="118"/>
      <c r="R2" s="119"/>
      <c r="S2" s="119"/>
      <c r="T2" s="119"/>
      <c r="U2" s="119"/>
      <c r="V2" s="119"/>
    </row>
    <row r="3" spans="17:22" x14ac:dyDescent="0.25">
      <c r="Q3" s="119"/>
      <c r="R3" s="119"/>
      <c r="S3" s="119"/>
      <c r="T3" s="119"/>
      <c r="U3" s="119"/>
      <c r="V3" s="119"/>
    </row>
    <row r="4" spans="17:22" x14ac:dyDescent="0.25">
      <c r="Q4" s="116"/>
      <c r="R4" s="116"/>
      <c r="S4" s="116"/>
      <c r="T4" s="116"/>
      <c r="U4" s="116"/>
      <c r="V4" s="116"/>
    </row>
    <row r="5" spans="17:22" x14ac:dyDescent="0.25">
      <c r="Q5" s="120"/>
      <c r="R5" s="120"/>
      <c r="S5" s="120"/>
      <c r="T5" s="120"/>
      <c r="U5" s="120"/>
      <c r="V5" s="120"/>
    </row>
    <row r="7" spans="17:22" x14ac:dyDescent="0.25">
      <c r="Q7" s="10" t="s">
        <v>143</v>
      </c>
      <c r="R7" s="7"/>
      <c r="S7" s="7"/>
      <c r="T7" s="7"/>
      <c r="U7" s="7"/>
      <c r="V7" s="7"/>
    </row>
    <row r="8" spans="17:22" x14ac:dyDescent="0.25">
      <c r="Q8" s="121" t="s">
        <v>144</v>
      </c>
      <c r="R8" s="121"/>
      <c r="S8" s="121"/>
      <c r="T8" s="121"/>
      <c r="U8" s="121"/>
      <c r="V8" s="121"/>
    </row>
    <row r="9" spans="17:22" x14ac:dyDescent="0.25">
      <c r="Q9" s="121"/>
      <c r="R9" s="121"/>
      <c r="S9" s="121"/>
      <c r="T9" s="121"/>
      <c r="U9" s="121"/>
      <c r="V9" s="121"/>
    </row>
    <row r="10" spans="17:22" x14ac:dyDescent="0.25">
      <c r="Q10" s="121"/>
      <c r="R10" s="121"/>
      <c r="S10" s="121"/>
      <c r="T10" s="121"/>
      <c r="U10" s="121"/>
      <c r="V10" s="121"/>
    </row>
    <row r="11" spans="17:22" x14ac:dyDescent="0.25">
      <c r="Q11" s="121"/>
      <c r="R11" s="121"/>
      <c r="S11" s="121"/>
      <c r="T11" s="121"/>
      <c r="U11" s="121"/>
      <c r="V11" s="121"/>
    </row>
    <row r="12" spans="17:22" x14ac:dyDescent="0.25">
      <c r="Q12" s="121"/>
      <c r="R12" s="121"/>
      <c r="S12" s="121"/>
      <c r="T12" s="121"/>
      <c r="U12" s="121"/>
      <c r="V12" s="121"/>
    </row>
    <row r="13" spans="17:22" x14ac:dyDescent="0.25">
      <c r="Q13" s="121"/>
      <c r="R13" s="121"/>
      <c r="S13" s="121"/>
      <c r="T13" s="121"/>
      <c r="U13" s="121"/>
      <c r="V13" s="121"/>
    </row>
    <row r="14" spans="17:22" x14ac:dyDescent="0.25">
      <c r="Q14" s="121"/>
      <c r="R14" s="121"/>
      <c r="S14" s="121"/>
      <c r="T14" s="121"/>
      <c r="U14" s="121"/>
      <c r="V14" s="121"/>
    </row>
    <row r="15" spans="17:22" x14ac:dyDescent="0.25">
      <c r="Q15" s="121"/>
      <c r="R15" s="121"/>
      <c r="S15" s="121"/>
      <c r="T15" s="121"/>
      <c r="U15" s="121"/>
      <c r="V15" s="121"/>
    </row>
    <row r="16" spans="17:22" x14ac:dyDescent="0.25">
      <c r="Q16" s="121"/>
      <c r="R16" s="121"/>
      <c r="S16" s="121"/>
      <c r="T16" s="121"/>
      <c r="U16" s="121"/>
      <c r="V16" s="121"/>
    </row>
    <row r="17" spans="17:22" x14ac:dyDescent="0.25">
      <c r="Q17" s="121"/>
      <c r="R17" s="121"/>
      <c r="S17" s="121"/>
      <c r="T17" s="121"/>
      <c r="U17" s="121"/>
      <c r="V17" s="121"/>
    </row>
    <row r="18" spans="17:22" x14ac:dyDescent="0.25">
      <c r="Q18" s="121"/>
      <c r="R18" s="121"/>
      <c r="S18" s="121"/>
      <c r="T18" s="121"/>
      <c r="U18" s="121"/>
      <c r="V18" s="121"/>
    </row>
    <row r="19" spans="17:22" x14ac:dyDescent="0.25">
      <c r="Q19" s="121"/>
      <c r="R19" s="121"/>
      <c r="S19" s="121"/>
      <c r="T19" s="121"/>
      <c r="U19" s="121"/>
      <c r="V19" s="121"/>
    </row>
    <row r="20" spans="17:22" x14ac:dyDescent="0.25">
      <c r="Q20" s="121"/>
      <c r="R20" s="121"/>
      <c r="S20" s="121"/>
      <c r="T20" s="121"/>
      <c r="U20" s="121"/>
      <c r="V20" s="121"/>
    </row>
    <row r="21" spans="17:22" x14ac:dyDescent="0.25">
      <c r="Q21" s="121"/>
      <c r="R21" s="121"/>
      <c r="S21" s="121"/>
      <c r="T21" s="121"/>
      <c r="U21" s="121"/>
      <c r="V21" s="121"/>
    </row>
    <row r="23" spans="17:22" x14ac:dyDescent="0.25">
      <c r="Q23" s="122" t="s">
        <v>145</v>
      </c>
      <c r="R23" s="122"/>
      <c r="S23" s="122"/>
      <c r="T23" s="122"/>
    </row>
  </sheetData>
  <customSheetViews>
    <customSheetView guid="{10821765-73A1-4990-85A2-A0AFA0F2ED69}" topLeftCell="F1">
      <selection activeCell="O26" sqref="O26"/>
      <pageMargins left="0.7" right="0.7" top="0.75" bottom="0.75" header="0.3" footer="0.3"/>
    </customSheetView>
  </customSheetViews>
  <mergeCells count="5">
    <mergeCell ref="Q1:V1"/>
    <mergeCell ref="Q2:V3"/>
    <mergeCell ref="Q5:V5"/>
    <mergeCell ref="Q8:V21"/>
    <mergeCell ref="Q23:T2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489C4-D308-4346-A621-A7F80A36327D}">
  <dimension ref="A1:X51"/>
  <sheetViews>
    <sheetView showGridLines="0" showRowColHeaders="0" zoomScale="77" zoomScaleNormal="100" workbookViewId="0">
      <selection activeCell="G23" sqref="G23"/>
    </sheetView>
  </sheetViews>
  <sheetFormatPr defaultRowHeight="15" x14ac:dyDescent="0.25"/>
  <cols>
    <col min="15" max="15" width="9.140625" style="3"/>
  </cols>
  <sheetData>
    <row r="1" spans="1:24" ht="15" customHeight="1" thickBot="1" x14ac:dyDescent="0.3">
      <c r="A1" s="133"/>
      <c r="B1" s="124" t="s">
        <v>0</v>
      </c>
      <c r="C1" s="124"/>
      <c r="D1" s="124"/>
      <c r="E1" s="124"/>
      <c r="F1" s="124"/>
      <c r="G1" s="124"/>
      <c r="H1" s="133"/>
      <c r="I1" s="4" t="s">
        <v>16</v>
      </c>
      <c r="J1" s="4"/>
      <c r="K1" s="4"/>
      <c r="L1" s="4"/>
      <c r="M1" s="4"/>
      <c r="N1" s="4"/>
      <c r="O1" s="103"/>
      <c r="P1" s="104" t="s">
        <v>149</v>
      </c>
      <c r="Q1" s="83"/>
      <c r="R1" s="83"/>
      <c r="S1" s="83"/>
      <c r="T1" s="83"/>
      <c r="U1" s="83"/>
      <c r="V1" s="83"/>
      <c r="W1" s="83"/>
      <c r="X1" s="83"/>
    </row>
    <row r="2" spans="1:24" ht="15" customHeight="1" x14ac:dyDescent="0.25">
      <c r="A2" s="133"/>
      <c r="B2" s="125" t="s">
        <v>1</v>
      </c>
      <c r="C2" s="125"/>
      <c r="D2" s="125"/>
      <c r="E2" s="125"/>
      <c r="F2" s="126"/>
      <c r="G2" s="5">
        <v>0</v>
      </c>
      <c r="H2" s="133"/>
      <c r="I2" s="125" t="s">
        <v>2</v>
      </c>
      <c r="J2" s="125"/>
      <c r="K2" s="125"/>
      <c r="L2" s="125"/>
      <c r="M2" s="126"/>
      <c r="N2" s="81" t="e">
        <f>(G3/G2)*100</f>
        <v>#DIV/0!</v>
      </c>
      <c r="O2" s="98"/>
      <c r="P2" s="83"/>
      <c r="Q2" s="82"/>
      <c r="R2" s="102" t="s">
        <v>147</v>
      </c>
      <c r="S2" s="102"/>
      <c r="T2" s="83"/>
      <c r="U2" s="83"/>
      <c r="V2" s="83"/>
      <c r="W2" s="83"/>
      <c r="X2" s="83"/>
    </row>
    <row r="3" spans="1:24" ht="15" customHeight="1" x14ac:dyDescent="0.25">
      <c r="A3" s="133"/>
      <c r="B3" s="127" t="s">
        <v>4</v>
      </c>
      <c r="C3" s="125"/>
      <c r="D3" s="125"/>
      <c r="E3" s="125"/>
      <c r="F3" s="126"/>
      <c r="G3" s="5">
        <v>0</v>
      </c>
      <c r="H3" s="133"/>
      <c r="I3" s="125" t="s">
        <v>12</v>
      </c>
      <c r="J3" s="125"/>
      <c r="K3" s="125"/>
      <c r="L3" s="125"/>
      <c r="M3" s="126"/>
      <c r="N3" s="81" t="e">
        <f>(G4/G2)*100</f>
        <v>#DIV/0!</v>
      </c>
      <c r="O3" s="98"/>
      <c r="P3" s="83"/>
      <c r="Q3" s="83"/>
      <c r="R3" s="102"/>
      <c r="S3" s="102"/>
      <c r="T3" s="83"/>
      <c r="U3" s="83"/>
      <c r="V3" s="83"/>
      <c r="W3" s="83"/>
      <c r="X3" s="83"/>
    </row>
    <row r="4" spans="1:24" ht="15" customHeight="1" x14ac:dyDescent="0.25">
      <c r="A4" s="133"/>
      <c r="B4" s="125" t="s">
        <v>5</v>
      </c>
      <c r="C4" s="125"/>
      <c r="D4" s="125"/>
      <c r="E4" s="125"/>
      <c r="F4" s="126"/>
      <c r="G4" s="5">
        <v>0</v>
      </c>
      <c r="H4" s="133"/>
      <c r="I4" s="125" t="s">
        <v>13</v>
      </c>
      <c r="J4" s="125"/>
      <c r="K4" s="125"/>
      <c r="L4" s="125"/>
      <c r="M4" s="126"/>
      <c r="N4" s="81" t="e">
        <f>((G3-G10)/G3)*100</f>
        <v>#DIV/0!</v>
      </c>
      <c r="O4" s="98"/>
      <c r="P4" s="83"/>
      <c r="Q4" s="18"/>
      <c r="R4" s="83" t="s">
        <v>148</v>
      </c>
      <c r="S4" s="83"/>
      <c r="T4" s="83"/>
      <c r="U4" s="83"/>
      <c r="V4" s="83"/>
      <c r="W4" s="83"/>
      <c r="X4" s="83"/>
    </row>
    <row r="5" spans="1:24" ht="15" customHeight="1" x14ac:dyDescent="0.25">
      <c r="A5" s="133"/>
      <c r="B5" s="125" t="s">
        <v>6</v>
      </c>
      <c r="C5" s="125"/>
      <c r="D5" s="125"/>
      <c r="E5" s="125"/>
      <c r="F5" s="126"/>
      <c r="G5" s="5">
        <v>0</v>
      </c>
      <c r="H5" s="133"/>
      <c r="I5" s="125" t="s">
        <v>3</v>
      </c>
      <c r="J5" s="125"/>
      <c r="K5" s="125"/>
      <c r="L5" s="125"/>
      <c r="M5" s="126"/>
      <c r="N5" s="81" t="e">
        <f>(G5/G2)*100</f>
        <v>#DIV/0!</v>
      </c>
      <c r="O5" s="98"/>
      <c r="P5" s="83"/>
      <c r="Q5" s="83"/>
      <c r="R5" s="83"/>
      <c r="S5" s="83"/>
      <c r="T5" s="83"/>
      <c r="U5" s="83"/>
      <c r="V5" s="83"/>
      <c r="W5" s="83"/>
      <c r="X5" s="83"/>
    </row>
    <row r="6" spans="1:24" x14ac:dyDescent="0.25">
      <c r="A6" s="133"/>
      <c r="B6" s="125" t="s">
        <v>7</v>
      </c>
      <c r="C6" s="125"/>
      <c r="D6" s="125"/>
      <c r="E6" s="125"/>
      <c r="F6" s="126"/>
      <c r="G6" s="5">
        <v>0</v>
      </c>
      <c r="H6" s="133"/>
      <c r="I6" s="83"/>
      <c r="J6" s="83"/>
      <c r="K6" s="83"/>
      <c r="L6" s="83"/>
      <c r="M6" s="83"/>
      <c r="N6" s="81"/>
      <c r="O6" s="98"/>
    </row>
    <row r="7" spans="1:24" x14ac:dyDescent="0.25">
      <c r="A7" s="133"/>
      <c r="B7" s="127" t="s">
        <v>8</v>
      </c>
      <c r="C7" s="125"/>
      <c r="D7" s="125"/>
      <c r="E7" s="125"/>
      <c r="F7" s="126"/>
      <c r="G7" s="5">
        <v>0</v>
      </c>
      <c r="H7" s="133"/>
      <c r="I7" s="125" t="s">
        <v>14</v>
      </c>
      <c r="J7" s="125"/>
      <c r="K7" s="125"/>
      <c r="L7" s="125"/>
      <c r="M7" s="126"/>
      <c r="N7" s="81" t="e">
        <f>((G2-G4-G5)+G7)*(N2/100)</f>
        <v>#DIV/0!</v>
      </c>
      <c r="O7" s="98"/>
    </row>
    <row r="8" spans="1:24" x14ac:dyDescent="0.25">
      <c r="A8" s="133"/>
      <c r="B8" s="125" t="s">
        <v>9</v>
      </c>
      <c r="C8" s="125"/>
      <c r="D8" s="125"/>
      <c r="E8" s="125"/>
      <c r="F8" s="126"/>
      <c r="G8" s="5">
        <v>0</v>
      </c>
      <c r="H8" s="133"/>
      <c r="I8" s="125" t="s">
        <v>15</v>
      </c>
      <c r="J8" s="125"/>
      <c r="K8" s="125"/>
      <c r="L8" s="125"/>
      <c r="M8" s="126"/>
      <c r="N8" s="81" t="e">
        <f>N7-(N7*(N4/100))</f>
        <v>#DIV/0!</v>
      </c>
      <c r="O8" s="98"/>
    </row>
    <row r="9" spans="1:24" x14ac:dyDescent="0.25">
      <c r="A9" s="133"/>
      <c r="B9" s="125" t="s">
        <v>10</v>
      </c>
      <c r="C9" s="125"/>
      <c r="D9" s="125"/>
      <c r="E9" s="125"/>
      <c r="F9" s="126"/>
      <c r="G9" s="5">
        <v>0</v>
      </c>
      <c r="H9" s="133"/>
      <c r="O9" s="6"/>
    </row>
    <row r="10" spans="1:24" x14ac:dyDescent="0.25">
      <c r="A10" s="133"/>
      <c r="B10" s="125" t="s">
        <v>11</v>
      </c>
      <c r="C10" s="125"/>
      <c r="D10" s="125"/>
      <c r="E10" s="125"/>
      <c r="F10" s="126"/>
      <c r="G10" s="5">
        <v>0</v>
      </c>
      <c r="H10" s="133"/>
      <c r="O10" s="6"/>
    </row>
    <row r="11" spans="1:24" x14ac:dyDescent="0.25">
      <c r="A11" s="133"/>
      <c r="B11" s="129" t="s">
        <v>17</v>
      </c>
      <c r="C11" s="130"/>
      <c r="D11" s="130"/>
      <c r="E11" s="130"/>
      <c r="F11" s="130"/>
      <c r="G11" s="130"/>
      <c r="H11" s="133"/>
      <c r="I11" s="129" t="s">
        <v>25</v>
      </c>
      <c r="J11" s="129"/>
      <c r="K11" s="129"/>
      <c r="L11" s="129"/>
      <c r="M11" s="129"/>
      <c r="N11" s="129"/>
      <c r="O11" s="40"/>
    </row>
    <row r="12" spans="1:24" x14ac:dyDescent="0.25">
      <c r="A12" s="133"/>
      <c r="B12" s="135" t="s">
        <v>123</v>
      </c>
      <c r="C12" s="135"/>
      <c r="D12" s="135"/>
      <c r="E12" s="135"/>
      <c r="F12" s="135"/>
      <c r="G12" s="16">
        <v>0</v>
      </c>
      <c r="H12" s="133"/>
      <c r="I12" s="125" t="s">
        <v>26</v>
      </c>
      <c r="J12" s="125"/>
      <c r="K12" s="125"/>
      <c r="L12" s="125"/>
      <c r="M12" s="125"/>
      <c r="N12" s="81">
        <f>G14*G16*G19</f>
        <v>0</v>
      </c>
      <c r="O12" s="6"/>
    </row>
    <row r="13" spans="1:24" x14ac:dyDescent="0.25">
      <c r="A13" s="133"/>
      <c r="B13" s="134"/>
      <c r="C13" s="134"/>
      <c r="D13" s="134"/>
      <c r="E13" s="134"/>
      <c r="F13" s="134"/>
      <c r="G13" s="16"/>
      <c r="H13" s="133"/>
      <c r="I13" s="125" t="s">
        <v>27</v>
      </c>
      <c r="J13" s="125"/>
      <c r="K13" s="125"/>
      <c r="L13" s="125"/>
      <c r="M13" s="125"/>
      <c r="N13" s="81">
        <f>G15*G17*G20</f>
        <v>0</v>
      </c>
      <c r="O13" s="6"/>
    </row>
    <row r="14" spans="1:24" x14ac:dyDescent="0.25">
      <c r="A14" s="133"/>
      <c r="B14" s="123" t="s">
        <v>31</v>
      </c>
      <c r="C14" s="123"/>
      <c r="D14" s="123"/>
      <c r="E14" s="123"/>
      <c r="F14" s="123"/>
      <c r="G14" s="5">
        <v>0</v>
      </c>
      <c r="H14" s="133"/>
      <c r="I14" s="131"/>
      <c r="J14" s="131"/>
      <c r="K14" s="131"/>
      <c r="L14" s="131"/>
      <c r="M14" s="131"/>
      <c r="N14" s="81"/>
      <c r="O14" s="6"/>
    </row>
    <row r="15" spans="1:24" x14ac:dyDescent="0.25">
      <c r="A15" s="133"/>
      <c r="B15" s="123" t="s">
        <v>32</v>
      </c>
      <c r="C15" s="123"/>
      <c r="D15" s="123"/>
      <c r="E15" s="123"/>
      <c r="F15" s="123"/>
      <c r="G15" s="5">
        <v>0</v>
      </c>
      <c r="H15" s="133"/>
      <c r="I15" s="125" t="s">
        <v>28</v>
      </c>
      <c r="J15" s="125"/>
      <c r="K15" s="125"/>
      <c r="L15" s="125"/>
      <c r="M15" s="125"/>
      <c r="N15" s="81">
        <f>G22*G8</f>
        <v>0</v>
      </c>
      <c r="O15" s="6"/>
    </row>
    <row r="16" spans="1:24" x14ac:dyDescent="0.25">
      <c r="A16" s="133"/>
      <c r="B16" s="123" t="s">
        <v>18</v>
      </c>
      <c r="C16" s="123"/>
      <c r="D16" s="123"/>
      <c r="E16" s="123"/>
      <c r="F16" s="123"/>
      <c r="G16" s="5">
        <v>650</v>
      </c>
      <c r="H16" s="133"/>
      <c r="I16" s="125" t="s">
        <v>29</v>
      </c>
      <c r="J16" s="125"/>
      <c r="K16" s="125"/>
      <c r="L16" s="125"/>
      <c r="M16" s="125"/>
      <c r="N16" s="81">
        <f>G23*G9</f>
        <v>0</v>
      </c>
      <c r="O16" s="6"/>
    </row>
    <row r="17" spans="1:15" x14ac:dyDescent="0.25">
      <c r="A17" s="133"/>
      <c r="B17" s="123" t="s">
        <v>19</v>
      </c>
      <c r="C17" s="123"/>
      <c r="D17" s="123"/>
      <c r="E17" s="123"/>
      <c r="F17" s="123"/>
      <c r="G17" s="5">
        <v>550</v>
      </c>
      <c r="H17" s="133"/>
      <c r="I17" s="131"/>
      <c r="J17" s="131"/>
      <c r="K17" s="131"/>
      <c r="L17" s="131"/>
      <c r="M17" s="131"/>
      <c r="N17" s="81"/>
      <c r="O17" s="6"/>
    </row>
    <row r="18" spans="1:15" x14ac:dyDescent="0.25">
      <c r="A18" s="133"/>
      <c r="B18" s="123" t="s">
        <v>125</v>
      </c>
      <c r="C18" s="123"/>
      <c r="D18" s="123"/>
      <c r="E18" s="123"/>
      <c r="F18" s="123"/>
      <c r="G18" s="5">
        <f>(G16+G17)/2</f>
        <v>600</v>
      </c>
      <c r="H18" s="133"/>
      <c r="I18" s="131" t="s">
        <v>30</v>
      </c>
      <c r="J18" s="131"/>
      <c r="K18" s="131"/>
      <c r="L18" s="131"/>
      <c r="M18" s="131"/>
      <c r="N18" s="81">
        <f>G5*G25*G26</f>
        <v>0</v>
      </c>
      <c r="O18" s="6"/>
    </row>
    <row r="19" spans="1:15" x14ac:dyDescent="0.25">
      <c r="A19" s="133"/>
      <c r="B19" s="123" t="s">
        <v>34</v>
      </c>
      <c r="C19" s="123"/>
      <c r="D19" s="123"/>
      <c r="E19" s="123"/>
      <c r="F19" s="123"/>
      <c r="G19" s="5">
        <v>0</v>
      </c>
      <c r="H19" s="133"/>
      <c r="I19" s="131"/>
      <c r="J19" s="131"/>
      <c r="K19" s="131"/>
      <c r="L19" s="131"/>
      <c r="M19" s="131"/>
      <c r="N19" s="81"/>
      <c r="O19" s="6"/>
    </row>
    <row r="20" spans="1:15" x14ac:dyDescent="0.25">
      <c r="A20" s="133"/>
      <c r="B20" s="123" t="s">
        <v>20</v>
      </c>
      <c r="C20" s="123"/>
      <c r="D20" s="123"/>
      <c r="E20" s="123"/>
      <c r="F20" s="123"/>
      <c r="G20" s="5">
        <v>0</v>
      </c>
      <c r="H20" s="133"/>
      <c r="I20" s="132" t="s">
        <v>33</v>
      </c>
      <c r="J20" s="132"/>
      <c r="K20" s="132"/>
      <c r="L20" s="132"/>
      <c r="M20" s="132"/>
      <c r="N20" s="81">
        <f>SUM(N12+N13+N15+N16+N18)</f>
        <v>0</v>
      </c>
      <c r="O20" s="6"/>
    </row>
    <row r="21" spans="1:15" x14ac:dyDescent="0.25">
      <c r="A21" s="133"/>
      <c r="B21" s="125"/>
      <c r="C21" s="125"/>
      <c r="D21" s="125"/>
      <c r="E21" s="125"/>
      <c r="F21" s="125"/>
      <c r="G21" s="5"/>
      <c r="H21" s="133"/>
      <c r="I21" s="128"/>
      <c r="J21" s="128"/>
      <c r="K21" s="128"/>
      <c r="L21" s="128"/>
      <c r="M21" s="128"/>
      <c r="O21" s="6"/>
    </row>
    <row r="22" spans="1:15" x14ac:dyDescent="0.25">
      <c r="A22" s="133"/>
      <c r="B22" s="123" t="s">
        <v>21</v>
      </c>
      <c r="C22" s="123"/>
      <c r="D22" s="123"/>
      <c r="E22" s="123"/>
      <c r="F22" s="123"/>
      <c r="G22" s="5">
        <v>0</v>
      </c>
      <c r="H22" s="133"/>
    </row>
    <row r="23" spans="1:15" x14ac:dyDescent="0.25">
      <c r="A23" s="133"/>
      <c r="B23" s="123" t="s">
        <v>22</v>
      </c>
      <c r="C23" s="123"/>
      <c r="D23" s="123"/>
      <c r="E23" s="123"/>
      <c r="F23" s="123"/>
      <c r="G23" s="5">
        <v>0</v>
      </c>
      <c r="H23" s="133"/>
    </row>
    <row r="24" spans="1:15" x14ac:dyDescent="0.25">
      <c r="A24" s="133"/>
      <c r="B24" s="136"/>
      <c r="C24" s="136"/>
      <c r="D24" s="136"/>
      <c r="E24" s="136"/>
      <c r="F24" s="136"/>
      <c r="G24" s="5"/>
      <c r="H24" s="133"/>
    </row>
    <row r="25" spans="1:15" x14ac:dyDescent="0.25">
      <c r="A25" s="133"/>
      <c r="B25" s="123" t="s">
        <v>23</v>
      </c>
      <c r="C25" s="123"/>
      <c r="D25" s="123"/>
      <c r="E25" s="123"/>
      <c r="F25" s="123"/>
      <c r="G25" s="5"/>
      <c r="H25" s="133"/>
    </row>
    <row r="26" spans="1:15" x14ac:dyDescent="0.25">
      <c r="A26" s="133"/>
      <c r="B26" s="123" t="s">
        <v>24</v>
      </c>
      <c r="C26" s="123"/>
      <c r="D26" s="123"/>
      <c r="E26" s="123"/>
      <c r="F26" s="123"/>
      <c r="G26" s="5"/>
      <c r="H26" s="133"/>
    </row>
    <row r="27" spans="1:15" x14ac:dyDescent="0.25">
      <c r="A27" s="133"/>
      <c r="B27" s="133"/>
      <c r="C27" s="133"/>
      <c r="D27" s="133"/>
      <c r="E27" s="133"/>
      <c r="F27" s="133"/>
      <c r="G27" s="133"/>
      <c r="H27" s="133"/>
    </row>
    <row r="28" spans="1:15" x14ac:dyDescent="0.25">
      <c r="A28" s="133"/>
      <c r="B28" s="133"/>
      <c r="C28" s="133"/>
      <c r="D28" s="133"/>
      <c r="E28" s="133"/>
      <c r="F28" s="133"/>
      <c r="G28" s="133"/>
      <c r="H28" s="133"/>
    </row>
    <row r="29" spans="1:15" x14ac:dyDescent="0.25">
      <c r="A29" s="133"/>
      <c r="B29" s="133"/>
      <c r="C29" s="133"/>
      <c r="D29" s="133"/>
      <c r="E29" s="133"/>
      <c r="F29" s="133"/>
      <c r="G29" s="133"/>
      <c r="H29" s="133"/>
    </row>
    <row r="30" spans="1:15" x14ac:dyDescent="0.25">
      <c r="A30" s="133"/>
      <c r="B30" s="133"/>
      <c r="C30" s="133"/>
      <c r="D30" s="133"/>
      <c r="E30" s="133"/>
      <c r="F30" s="133"/>
      <c r="G30" s="133"/>
      <c r="H30" s="133"/>
    </row>
    <row r="31" spans="1:15" x14ac:dyDescent="0.25">
      <c r="A31" s="133"/>
      <c r="B31" s="133"/>
      <c r="C31" s="133"/>
      <c r="D31" s="133"/>
      <c r="E31" s="133"/>
      <c r="F31" s="133"/>
      <c r="G31" s="133"/>
      <c r="H31" s="133"/>
    </row>
    <row r="32" spans="1:15" x14ac:dyDescent="0.25">
      <c r="A32" s="133"/>
      <c r="B32" s="133"/>
      <c r="C32" s="133"/>
      <c r="D32" s="133"/>
      <c r="E32" s="133"/>
      <c r="F32" s="133"/>
      <c r="G32" s="133"/>
      <c r="H32" s="133"/>
    </row>
    <row r="33" spans="1:8" x14ac:dyDescent="0.25">
      <c r="A33" s="133"/>
      <c r="B33" s="133"/>
      <c r="C33" s="133"/>
      <c r="D33" s="133"/>
      <c r="E33" s="133"/>
      <c r="F33" s="133"/>
      <c r="G33" s="133"/>
      <c r="H33" s="133"/>
    </row>
    <row r="34" spans="1:8" x14ac:dyDescent="0.25">
      <c r="A34" s="133"/>
      <c r="B34" s="133"/>
      <c r="C34" s="133"/>
      <c r="D34" s="133"/>
      <c r="E34" s="133"/>
      <c r="F34" s="133"/>
      <c r="G34" s="133"/>
      <c r="H34" s="133"/>
    </row>
    <row r="35" spans="1:8" x14ac:dyDescent="0.25">
      <c r="A35" s="133"/>
      <c r="B35" s="133"/>
      <c r="C35" s="133"/>
      <c r="D35" s="133"/>
      <c r="E35" s="133"/>
      <c r="F35" s="133"/>
      <c r="G35" s="133"/>
      <c r="H35" s="133"/>
    </row>
    <row r="36" spans="1:8" x14ac:dyDescent="0.25">
      <c r="A36" s="133"/>
      <c r="B36" s="133"/>
      <c r="C36" s="133"/>
      <c r="D36" s="133"/>
      <c r="E36" s="133"/>
      <c r="F36" s="133"/>
      <c r="G36" s="133"/>
      <c r="H36" s="133"/>
    </row>
    <row r="37" spans="1:8" x14ac:dyDescent="0.25">
      <c r="A37" s="133"/>
      <c r="B37" s="133"/>
      <c r="C37" s="133"/>
      <c r="D37" s="133"/>
      <c r="E37" s="133"/>
      <c r="F37" s="133"/>
      <c r="G37" s="133"/>
      <c r="H37" s="133"/>
    </row>
    <row r="38" spans="1:8" x14ac:dyDescent="0.25">
      <c r="A38" s="133"/>
      <c r="B38" s="133"/>
      <c r="C38" s="133"/>
      <c r="D38" s="133"/>
      <c r="E38" s="133"/>
      <c r="F38" s="133"/>
      <c r="G38" s="133"/>
      <c r="H38" s="133"/>
    </row>
    <row r="39" spans="1:8" x14ac:dyDescent="0.25">
      <c r="A39" s="133"/>
      <c r="B39" s="133"/>
      <c r="C39" s="133"/>
      <c r="D39" s="133"/>
      <c r="E39" s="133"/>
      <c r="F39" s="133"/>
      <c r="G39" s="133"/>
      <c r="H39" s="133"/>
    </row>
    <row r="40" spans="1:8" x14ac:dyDescent="0.25">
      <c r="A40" s="133"/>
      <c r="B40" s="133"/>
      <c r="C40" s="133"/>
      <c r="D40" s="133"/>
      <c r="E40" s="133"/>
      <c r="F40" s="133"/>
      <c r="G40" s="133"/>
      <c r="H40" s="133"/>
    </row>
    <row r="41" spans="1:8" x14ac:dyDescent="0.25">
      <c r="A41" s="133"/>
      <c r="B41" s="133"/>
      <c r="C41" s="133"/>
      <c r="D41" s="133"/>
      <c r="E41" s="133"/>
      <c r="F41" s="133"/>
      <c r="G41" s="133"/>
      <c r="H41" s="133"/>
    </row>
    <row r="42" spans="1:8" x14ac:dyDescent="0.25">
      <c r="A42" s="133"/>
      <c r="B42" s="133"/>
      <c r="C42" s="133"/>
      <c r="D42" s="133"/>
      <c r="E42" s="133"/>
      <c r="F42" s="133"/>
      <c r="G42" s="133"/>
      <c r="H42" s="133"/>
    </row>
    <row r="43" spans="1:8" x14ac:dyDescent="0.25">
      <c r="A43" s="133"/>
      <c r="B43" s="133"/>
      <c r="C43" s="133"/>
      <c r="D43" s="133"/>
      <c r="E43" s="133"/>
      <c r="F43" s="133"/>
      <c r="G43" s="133"/>
      <c r="H43" s="133"/>
    </row>
    <row r="44" spans="1:8" x14ac:dyDescent="0.25">
      <c r="A44" s="133"/>
      <c r="B44" s="133"/>
      <c r="C44" s="133"/>
      <c r="D44" s="133"/>
      <c r="E44" s="133"/>
      <c r="F44" s="133"/>
      <c r="G44" s="133"/>
      <c r="H44" s="133"/>
    </row>
    <row r="45" spans="1:8" x14ac:dyDescent="0.25">
      <c r="A45" s="133"/>
      <c r="B45" s="133"/>
      <c r="C45" s="133"/>
      <c r="D45" s="133"/>
      <c r="E45" s="133"/>
      <c r="F45" s="133"/>
      <c r="G45" s="133"/>
      <c r="H45" s="133"/>
    </row>
    <row r="46" spans="1:8" x14ac:dyDescent="0.25">
      <c r="A46" s="133"/>
      <c r="B46" s="133"/>
      <c r="C46" s="133"/>
      <c r="D46" s="133"/>
      <c r="E46" s="133"/>
      <c r="F46" s="133"/>
      <c r="G46" s="133"/>
      <c r="H46" s="133"/>
    </row>
    <row r="47" spans="1:8" x14ac:dyDescent="0.25">
      <c r="B47" s="133"/>
      <c r="C47" s="133"/>
      <c r="D47" s="133"/>
      <c r="E47" s="133"/>
      <c r="F47" s="133"/>
      <c r="G47" s="133"/>
      <c r="H47" s="133"/>
    </row>
    <row r="48" spans="1:8" x14ac:dyDescent="0.25">
      <c r="B48" s="133"/>
      <c r="C48" s="133"/>
      <c r="D48" s="133"/>
      <c r="E48" s="133"/>
      <c r="F48" s="133"/>
      <c r="G48" s="133"/>
      <c r="H48" s="133"/>
    </row>
    <row r="49" spans="2:8" x14ac:dyDescent="0.25">
      <c r="B49" s="133"/>
      <c r="C49" s="133"/>
      <c r="D49" s="133"/>
      <c r="E49" s="133"/>
      <c r="F49" s="133"/>
      <c r="G49" s="133"/>
      <c r="H49" s="133"/>
    </row>
    <row r="50" spans="2:8" x14ac:dyDescent="0.25">
      <c r="H50" s="133"/>
    </row>
    <row r="51" spans="2:8" x14ac:dyDescent="0.25">
      <c r="H51" s="133"/>
    </row>
  </sheetData>
  <customSheetViews>
    <customSheetView guid="{10821765-73A1-4990-85A2-A0AFA0F2ED69}" showPageBreaks="1" topLeftCell="A13">
      <selection activeCell="A76" sqref="A76"/>
      <pageMargins left="0.7" right="0.7" top="0.75" bottom="0.75" header="0.3" footer="0.3"/>
      <pageSetup scale="50" fitToWidth="0" fitToHeight="0" orientation="landscape" horizontalDpi="300" verticalDpi="300" r:id="rId1"/>
    </customSheetView>
  </customSheetViews>
  <mergeCells count="46">
    <mergeCell ref="B26:F26"/>
    <mergeCell ref="H1:H51"/>
    <mergeCell ref="A1:A46"/>
    <mergeCell ref="B27:G49"/>
    <mergeCell ref="B13:F13"/>
    <mergeCell ref="B12:F12"/>
    <mergeCell ref="B18:F18"/>
    <mergeCell ref="B16:F16"/>
    <mergeCell ref="B17:F17"/>
    <mergeCell ref="B20:F20"/>
    <mergeCell ref="B21:F21"/>
    <mergeCell ref="B25:F25"/>
    <mergeCell ref="B14:F14"/>
    <mergeCell ref="B15:F15"/>
    <mergeCell ref="B23:F23"/>
    <mergeCell ref="B24:F24"/>
    <mergeCell ref="I21:M21"/>
    <mergeCell ref="B11:G11"/>
    <mergeCell ref="I12:M12"/>
    <mergeCell ref="I15:M15"/>
    <mergeCell ref="I16:M16"/>
    <mergeCell ref="I11:N11"/>
    <mergeCell ref="I14:M14"/>
    <mergeCell ref="I13:M13"/>
    <mergeCell ref="I17:M17"/>
    <mergeCell ref="I18:M18"/>
    <mergeCell ref="I19:M19"/>
    <mergeCell ref="I20:M20"/>
    <mergeCell ref="I2:M2"/>
    <mergeCell ref="I3:M3"/>
    <mergeCell ref="I4:M4"/>
    <mergeCell ref="I5:M5"/>
    <mergeCell ref="B19:F19"/>
    <mergeCell ref="I7:M7"/>
    <mergeCell ref="I8:M8"/>
    <mergeCell ref="B22:F22"/>
    <mergeCell ref="B1:G1"/>
    <mergeCell ref="B10:F10"/>
    <mergeCell ref="B2:F2"/>
    <mergeCell ref="B3:F3"/>
    <mergeCell ref="B4:F4"/>
    <mergeCell ref="B5:F5"/>
    <mergeCell ref="B6:F6"/>
    <mergeCell ref="B7:F7"/>
    <mergeCell ref="B8:F8"/>
    <mergeCell ref="B9:F9"/>
  </mergeCells>
  <pageMargins left="0.7" right="0.7" top="0.75" bottom="0.75" header="0.3" footer="0.3"/>
  <pageSetup scale="50" fitToWidth="0" fitToHeight="0" orientation="landscape" horizontalDpi="300" verticalDpi="300" r:id="rId2"/>
  <legacyDrawing r:id="rId3"/>
  <pictur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31A42-063C-4847-A79B-30FE8905FA3E}">
  <dimension ref="A1:G23"/>
  <sheetViews>
    <sheetView showGridLines="0" showRowColHeaders="0" topLeftCell="A2" workbookViewId="0">
      <selection activeCell="F17" sqref="F17"/>
    </sheetView>
  </sheetViews>
  <sheetFormatPr defaultRowHeight="15" x14ac:dyDescent="0.25"/>
  <cols>
    <col min="1" max="1" width="15.5703125" customWidth="1"/>
    <col min="2" max="2" width="13.140625" customWidth="1"/>
    <col min="3" max="3" width="49.7109375" style="3" customWidth="1"/>
    <col min="4" max="4" width="18.5703125" style="3" customWidth="1"/>
    <col min="5" max="5" width="25.5703125" customWidth="1"/>
    <col min="6" max="6" width="31.85546875" customWidth="1"/>
    <col min="7" max="7" width="12.28515625" customWidth="1"/>
  </cols>
  <sheetData>
    <row r="1" spans="1:7" x14ac:dyDescent="0.25">
      <c r="A1" s="129" t="s">
        <v>157</v>
      </c>
      <c r="B1" s="129"/>
      <c r="C1" s="129"/>
      <c r="D1" s="129"/>
      <c r="E1" s="129"/>
      <c r="F1" s="129"/>
      <c r="G1" s="129"/>
    </row>
    <row r="2" spans="1:7" x14ac:dyDescent="0.25">
      <c r="A2" s="105" t="s">
        <v>150</v>
      </c>
      <c r="B2" s="105" t="s">
        <v>151</v>
      </c>
      <c r="C2" s="105" t="s">
        <v>154</v>
      </c>
      <c r="D2" s="105" t="s">
        <v>153</v>
      </c>
      <c r="E2" s="105" t="s">
        <v>152</v>
      </c>
      <c r="F2" s="105" t="s">
        <v>141</v>
      </c>
    </row>
    <row r="3" spans="1:7" x14ac:dyDescent="0.25">
      <c r="A3" s="106" t="s">
        <v>162</v>
      </c>
      <c r="B3" s="107">
        <v>0</v>
      </c>
      <c r="C3" s="107">
        <v>0</v>
      </c>
      <c r="D3" s="107">
        <v>0</v>
      </c>
      <c r="E3" s="106">
        <v>0</v>
      </c>
      <c r="F3" s="107" t="e">
        <f>(B3+C3+D3)/E3</f>
        <v>#DIV/0!</v>
      </c>
    </row>
    <row r="4" spans="1:7" x14ac:dyDescent="0.25">
      <c r="A4" s="106"/>
      <c r="B4" s="107">
        <v>0</v>
      </c>
      <c r="C4" s="107">
        <v>0</v>
      </c>
      <c r="D4" s="107">
        <v>0</v>
      </c>
      <c r="E4" s="106">
        <v>0</v>
      </c>
      <c r="F4" s="107" t="e">
        <f t="shared" ref="F4:F9" si="0">(B4+C4+D4)/E4</f>
        <v>#DIV/0!</v>
      </c>
    </row>
    <row r="5" spans="1:7" x14ac:dyDescent="0.25">
      <c r="A5" s="106"/>
      <c r="B5" s="107">
        <v>0</v>
      </c>
      <c r="C5" s="107">
        <v>0</v>
      </c>
      <c r="D5" s="107">
        <v>0</v>
      </c>
      <c r="E5" s="106">
        <v>0</v>
      </c>
      <c r="F5" s="107" t="e">
        <f t="shared" si="0"/>
        <v>#DIV/0!</v>
      </c>
    </row>
    <row r="6" spans="1:7" x14ac:dyDescent="0.25">
      <c r="A6" s="106"/>
      <c r="B6" s="107">
        <v>0</v>
      </c>
      <c r="C6" s="107">
        <v>0</v>
      </c>
      <c r="D6" s="107">
        <v>0</v>
      </c>
      <c r="E6" s="106">
        <v>0</v>
      </c>
      <c r="F6" s="107" t="e">
        <f t="shared" si="0"/>
        <v>#DIV/0!</v>
      </c>
    </row>
    <row r="7" spans="1:7" x14ac:dyDescent="0.25">
      <c r="A7" s="106"/>
      <c r="B7" s="107">
        <v>0</v>
      </c>
      <c r="C7" s="107">
        <v>0</v>
      </c>
      <c r="D7" s="107">
        <v>0</v>
      </c>
      <c r="E7" s="106">
        <v>0</v>
      </c>
      <c r="F7" s="107" t="e">
        <f t="shared" si="0"/>
        <v>#DIV/0!</v>
      </c>
    </row>
    <row r="8" spans="1:7" x14ac:dyDescent="0.25">
      <c r="A8" s="106"/>
      <c r="B8" s="107">
        <v>0</v>
      </c>
      <c r="C8" s="107">
        <v>0</v>
      </c>
      <c r="D8" s="107">
        <v>0</v>
      </c>
      <c r="E8" s="106">
        <v>0</v>
      </c>
      <c r="F8" s="107" t="e">
        <f t="shared" si="0"/>
        <v>#DIV/0!</v>
      </c>
    </row>
    <row r="9" spans="1:7" x14ac:dyDescent="0.25">
      <c r="A9" s="106"/>
      <c r="B9" s="107">
        <v>0</v>
      </c>
      <c r="C9" s="107">
        <v>0</v>
      </c>
      <c r="D9" s="107">
        <v>0</v>
      </c>
      <c r="E9" s="106">
        <v>0</v>
      </c>
      <c r="F9" s="107" t="e">
        <f t="shared" si="0"/>
        <v>#DIV/0!</v>
      </c>
    </row>
    <row r="10" spans="1:7" x14ac:dyDescent="0.25">
      <c r="A10" s="106"/>
      <c r="B10" s="107">
        <v>0</v>
      </c>
      <c r="C10" s="107">
        <v>0</v>
      </c>
      <c r="D10" s="107">
        <v>0</v>
      </c>
      <c r="E10" s="106">
        <v>0</v>
      </c>
      <c r="F10" s="107" t="e">
        <f>(B10+C10+D10)/E10</f>
        <v>#DIV/0!</v>
      </c>
    </row>
    <row r="11" spans="1:7" x14ac:dyDescent="0.25">
      <c r="A11" s="108" t="s">
        <v>163</v>
      </c>
      <c r="B11" s="109"/>
      <c r="C11" s="109"/>
      <c r="D11" s="109"/>
      <c r="E11" s="108"/>
      <c r="F11" s="114" t="e">
        <f>SUM(F3:F10)/'Herd Information'!G2</f>
        <v>#DIV/0!</v>
      </c>
    </row>
    <row r="13" spans="1:7" x14ac:dyDescent="0.25">
      <c r="A13" s="137" t="s">
        <v>156</v>
      </c>
      <c r="B13" s="137"/>
      <c r="C13" s="137"/>
      <c r="D13" s="137"/>
      <c r="E13" s="137"/>
      <c r="F13" s="137"/>
      <c r="G13" s="137"/>
    </row>
    <row r="14" spans="1:7" x14ac:dyDescent="0.25">
      <c r="A14" s="105" t="s">
        <v>150</v>
      </c>
      <c r="B14" s="105" t="s">
        <v>151</v>
      </c>
      <c r="C14" s="105" t="s">
        <v>158</v>
      </c>
      <c r="D14" s="105" t="s">
        <v>153</v>
      </c>
      <c r="E14" s="105" t="s">
        <v>152</v>
      </c>
      <c r="F14" s="105" t="s">
        <v>155</v>
      </c>
    </row>
    <row r="15" spans="1:7" x14ac:dyDescent="0.25">
      <c r="A15" s="106"/>
      <c r="B15" s="107">
        <v>0</v>
      </c>
      <c r="C15" s="107">
        <v>0</v>
      </c>
      <c r="D15" s="107">
        <v>0</v>
      </c>
      <c r="E15" s="106">
        <v>1</v>
      </c>
      <c r="F15" s="107">
        <f>(B15+C15+D15)/E15</f>
        <v>0</v>
      </c>
    </row>
    <row r="16" spans="1:7" x14ac:dyDescent="0.25">
      <c r="A16" s="106"/>
      <c r="B16" s="107"/>
      <c r="C16" s="107"/>
      <c r="D16" s="107"/>
      <c r="E16" s="106">
        <v>1</v>
      </c>
      <c r="F16" s="107">
        <f t="shared" ref="F16:F22" si="1">(B16+C16+D16)/E16</f>
        <v>0</v>
      </c>
    </row>
    <row r="17" spans="1:6" x14ac:dyDescent="0.25">
      <c r="A17" s="106"/>
      <c r="B17" s="107"/>
      <c r="C17" s="107"/>
      <c r="D17" s="107"/>
      <c r="E17" s="106">
        <v>1</v>
      </c>
      <c r="F17" s="107">
        <f t="shared" si="1"/>
        <v>0</v>
      </c>
    </row>
    <row r="18" spans="1:6" x14ac:dyDescent="0.25">
      <c r="A18" s="106"/>
      <c r="B18" s="107"/>
      <c r="C18" s="107"/>
      <c r="D18" s="107"/>
      <c r="E18" s="106">
        <v>1</v>
      </c>
      <c r="F18" s="107">
        <f t="shared" si="1"/>
        <v>0</v>
      </c>
    </row>
    <row r="19" spans="1:6" x14ac:dyDescent="0.25">
      <c r="A19" s="106"/>
      <c r="B19" s="107"/>
      <c r="C19" s="107"/>
      <c r="D19" s="107"/>
      <c r="E19" s="106">
        <v>1</v>
      </c>
      <c r="F19" s="107">
        <f t="shared" si="1"/>
        <v>0</v>
      </c>
    </row>
    <row r="20" spans="1:6" x14ac:dyDescent="0.25">
      <c r="A20" s="106"/>
      <c r="B20" s="107"/>
      <c r="C20" s="107"/>
      <c r="D20" s="107"/>
      <c r="E20" s="106">
        <v>1</v>
      </c>
      <c r="F20" s="107">
        <f t="shared" si="1"/>
        <v>0</v>
      </c>
    </row>
    <row r="21" spans="1:6" x14ac:dyDescent="0.25">
      <c r="A21" s="106"/>
      <c r="B21" s="107"/>
      <c r="C21" s="107"/>
      <c r="D21" s="107"/>
      <c r="E21" s="106">
        <v>1</v>
      </c>
      <c r="F21" s="107">
        <f t="shared" si="1"/>
        <v>0</v>
      </c>
    </row>
    <row r="22" spans="1:6" x14ac:dyDescent="0.25">
      <c r="A22" s="106"/>
      <c r="B22" s="107"/>
      <c r="C22" s="107"/>
      <c r="D22" s="107"/>
      <c r="E22" s="106">
        <v>1</v>
      </c>
      <c r="F22" s="107">
        <f t="shared" si="1"/>
        <v>0</v>
      </c>
    </row>
    <row r="23" spans="1:6" x14ac:dyDescent="0.25">
      <c r="A23" s="108" t="s">
        <v>164</v>
      </c>
      <c r="B23" s="109"/>
      <c r="C23" s="109"/>
      <c r="D23" s="109"/>
      <c r="E23" s="108"/>
      <c r="F23" s="115" t="e">
        <f>SUM(F15:F22)/'Herd Information'!G2</f>
        <v>#DIV/0!</v>
      </c>
    </row>
  </sheetData>
  <mergeCells count="2">
    <mergeCell ref="A1:G1"/>
    <mergeCell ref="A13:G13"/>
  </mergeCells>
  <pageMargins left="0.7" right="0.7" top="0.75" bottom="0.75" header="0.3" footer="0.3"/>
  <pictur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393C3-7DF2-46E6-AA1C-17575D010C61}">
  <dimension ref="A1:W32"/>
  <sheetViews>
    <sheetView showGridLines="0" showRowColHeaders="0" zoomScale="79" zoomScaleNormal="100" workbookViewId="0">
      <selection activeCell="E30" sqref="E30"/>
    </sheetView>
  </sheetViews>
  <sheetFormatPr defaultRowHeight="15" x14ac:dyDescent="0.25"/>
  <cols>
    <col min="1" max="2" width="9.140625" style="3"/>
    <col min="3" max="3" width="18.140625" customWidth="1"/>
    <col min="4" max="4" width="15.42578125" customWidth="1"/>
    <col min="5" max="5" width="18.7109375" customWidth="1"/>
    <col min="6" max="6" width="12.42578125" customWidth="1"/>
    <col min="7" max="7" width="14.5703125" customWidth="1"/>
    <col min="11" max="11" width="12.5703125" customWidth="1"/>
    <col min="21" max="21" width="12.7109375" customWidth="1"/>
    <col min="22" max="22" width="10.5703125" bestFit="1" customWidth="1"/>
  </cols>
  <sheetData>
    <row r="1" spans="3:23" x14ac:dyDescent="0.25">
      <c r="C1" s="98"/>
      <c r="D1" s="99"/>
      <c r="E1" s="98"/>
      <c r="F1" s="98"/>
      <c r="G1" s="98"/>
      <c r="H1" s="6"/>
    </row>
    <row r="2" spans="3:23" x14ac:dyDescent="0.25">
      <c r="C2" s="47" t="s">
        <v>133</v>
      </c>
      <c r="D2" s="48" t="s">
        <v>124</v>
      </c>
      <c r="E2" s="49" t="s">
        <v>126</v>
      </c>
      <c r="F2" s="49" t="s">
        <v>39</v>
      </c>
      <c r="G2" s="49" t="s">
        <v>40</v>
      </c>
      <c r="H2" s="6"/>
    </row>
    <row r="3" spans="3:23" x14ac:dyDescent="0.25">
      <c r="C3" s="83" t="s">
        <v>129</v>
      </c>
      <c r="D3" s="11">
        <v>20</v>
      </c>
      <c r="E3" s="53">
        <v>100</v>
      </c>
      <c r="F3" s="45">
        <f t="shared" ref="F3:F8" si="0">E3*D3</f>
        <v>2000</v>
      </c>
      <c r="G3" s="45" t="e">
        <f>F3/'Herd Information'!G2</f>
        <v>#DIV/0!</v>
      </c>
      <c r="H3" s="97"/>
      <c r="I3" s="9"/>
      <c r="J3" s="9"/>
      <c r="K3" s="9"/>
      <c r="L3" s="9"/>
    </row>
    <row r="4" spans="3:23" x14ac:dyDescent="0.25">
      <c r="C4" s="83" t="s">
        <v>128</v>
      </c>
      <c r="D4" s="13">
        <v>60</v>
      </c>
      <c r="E4" s="53"/>
      <c r="F4" s="45">
        <f t="shared" si="0"/>
        <v>0</v>
      </c>
      <c r="G4" s="45" t="e">
        <f>F4/'Herd Information'!G3</f>
        <v>#DIV/0!</v>
      </c>
      <c r="H4" s="97"/>
      <c r="I4" s="9"/>
      <c r="J4" s="9"/>
      <c r="K4" s="9"/>
      <c r="L4" s="9"/>
    </row>
    <row r="5" spans="3:23" x14ac:dyDescent="0.25">
      <c r="C5" s="83" t="s">
        <v>127</v>
      </c>
      <c r="D5" s="13">
        <v>30</v>
      </c>
      <c r="E5" s="53"/>
      <c r="F5" s="45">
        <f t="shared" si="0"/>
        <v>0</v>
      </c>
      <c r="G5" s="45" t="e">
        <f>F5/'Herd Information'!G2</f>
        <v>#DIV/0!</v>
      </c>
      <c r="H5" s="97"/>
      <c r="I5" s="9"/>
      <c r="J5" s="9"/>
      <c r="K5" s="9"/>
      <c r="L5" s="9"/>
    </row>
    <row r="6" spans="3:23" x14ac:dyDescent="0.25">
      <c r="C6" s="83" t="s">
        <v>130</v>
      </c>
      <c r="D6" s="13">
        <v>30</v>
      </c>
      <c r="E6" s="53">
        <v>350</v>
      </c>
      <c r="F6" s="45">
        <f t="shared" si="0"/>
        <v>10500</v>
      </c>
      <c r="G6" s="45" t="e">
        <f>F6/'Herd Information'!G2</f>
        <v>#DIV/0!</v>
      </c>
      <c r="H6" s="97"/>
      <c r="I6" s="9"/>
      <c r="J6" s="9"/>
      <c r="K6" s="9"/>
      <c r="L6" s="9"/>
      <c r="M6" s="6"/>
      <c r="N6" s="6"/>
      <c r="O6" s="6"/>
      <c r="P6" s="6"/>
      <c r="Q6" s="6"/>
      <c r="R6" s="6"/>
      <c r="S6" s="6"/>
      <c r="T6" s="6"/>
      <c r="U6" s="6"/>
      <c r="V6" s="6"/>
      <c r="W6" s="6"/>
    </row>
    <row r="7" spans="3:23" x14ac:dyDescent="0.25">
      <c r="C7" s="83" t="s">
        <v>131</v>
      </c>
      <c r="D7" s="13">
        <v>30</v>
      </c>
      <c r="E7" s="53"/>
      <c r="F7" s="45">
        <f t="shared" si="0"/>
        <v>0</v>
      </c>
      <c r="G7" s="45" t="e">
        <f>F7/'Herd Information'!G2</f>
        <v>#DIV/0!</v>
      </c>
      <c r="H7" s="97"/>
      <c r="I7" s="9"/>
      <c r="J7" s="9"/>
      <c r="K7" s="9"/>
      <c r="L7" s="9"/>
    </row>
    <row r="8" spans="3:23" x14ac:dyDescent="0.25">
      <c r="C8" s="83" t="s">
        <v>132</v>
      </c>
      <c r="D8" s="13">
        <v>30</v>
      </c>
      <c r="E8" s="53"/>
      <c r="F8" s="45">
        <f t="shared" si="0"/>
        <v>0</v>
      </c>
      <c r="G8" s="45" t="e">
        <f>F8/'Herd Information'!G2</f>
        <v>#DIV/0!</v>
      </c>
      <c r="H8" s="97"/>
      <c r="I8" s="9"/>
      <c r="J8" s="9"/>
      <c r="K8" s="9"/>
      <c r="L8" s="9"/>
    </row>
    <row r="9" spans="3:23" x14ac:dyDescent="0.25">
      <c r="C9" s="83" t="s">
        <v>38</v>
      </c>
      <c r="D9" s="13"/>
      <c r="E9" s="53"/>
      <c r="F9" s="45"/>
      <c r="G9" s="45"/>
      <c r="H9" s="97"/>
      <c r="I9" s="9"/>
      <c r="J9" s="9"/>
      <c r="K9" s="9"/>
      <c r="L9" s="9"/>
    </row>
    <row r="10" spans="3:23" x14ac:dyDescent="0.25">
      <c r="C10" s="83" t="s">
        <v>38</v>
      </c>
      <c r="D10" s="13"/>
      <c r="E10" s="53"/>
      <c r="F10" s="45"/>
      <c r="G10" s="45"/>
      <c r="H10" s="97"/>
      <c r="I10" s="9"/>
      <c r="J10" s="9"/>
      <c r="K10" s="9"/>
      <c r="L10" s="9"/>
    </row>
    <row r="11" spans="3:23" x14ac:dyDescent="0.25">
      <c r="C11" s="49" t="s">
        <v>134</v>
      </c>
      <c r="D11" s="42" t="s">
        <v>136</v>
      </c>
      <c r="E11" s="50" t="s">
        <v>41</v>
      </c>
      <c r="F11" s="46" t="s">
        <v>39</v>
      </c>
      <c r="G11" s="46" t="s">
        <v>40</v>
      </c>
      <c r="H11" s="97"/>
      <c r="I11" s="9"/>
      <c r="J11" s="9"/>
      <c r="K11" s="9"/>
      <c r="L11" s="9"/>
    </row>
    <row r="12" spans="3:23" x14ac:dyDescent="0.25">
      <c r="C12" s="83" t="s">
        <v>135</v>
      </c>
      <c r="D12" s="13">
        <v>200</v>
      </c>
      <c r="E12" s="53"/>
      <c r="F12" s="45">
        <f>E12*D12</f>
        <v>0</v>
      </c>
      <c r="G12" s="45" t="e">
        <f>F12/'Herd Information'!G2</f>
        <v>#DIV/0!</v>
      </c>
      <c r="H12" s="97"/>
      <c r="I12" s="9"/>
      <c r="J12" s="9"/>
      <c r="K12" s="9"/>
      <c r="L12" s="9"/>
    </row>
    <row r="13" spans="3:23" x14ac:dyDescent="0.25">
      <c r="C13" s="83" t="s">
        <v>35</v>
      </c>
      <c r="D13" s="13">
        <v>400</v>
      </c>
      <c r="E13" s="53"/>
      <c r="F13" s="45">
        <f>E13*D13</f>
        <v>0</v>
      </c>
      <c r="G13" s="45" t="e">
        <f>F13/'Herd Information'!G2</f>
        <v>#DIV/0!</v>
      </c>
      <c r="H13" s="97"/>
      <c r="I13" s="9"/>
    </row>
    <row r="14" spans="3:23" x14ac:dyDescent="0.25">
      <c r="C14" s="83" t="s">
        <v>36</v>
      </c>
      <c r="D14" s="13">
        <v>480</v>
      </c>
      <c r="E14" s="53"/>
      <c r="F14" s="45">
        <f>E14*D14</f>
        <v>0</v>
      </c>
      <c r="G14" s="45" t="e">
        <f>F14/'Herd Information'!G2</f>
        <v>#DIV/0!</v>
      </c>
      <c r="H14" s="97"/>
      <c r="I14" s="9"/>
      <c r="L14" s="9"/>
    </row>
    <row r="15" spans="3:23" x14ac:dyDescent="0.25">
      <c r="C15" s="83" t="s">
        <v>37</v>
      </c>
      <c r="D15" s="14">
        <v>1700</v>
      </c>
      <c r="E15" s="53"/>
      <c r="F15" s="45">
        <f>E15*D15</f>
        <v>0</v>
      </c>
      <c r="G15" s="45" t="e">
        <f>F15/'Herd Information'!G2</f>
        <v>#DIV/0!</v>
      </c>
      <c r="H15" s="97"/>
      <c r="K15" s="9"/>
      <c r="L15" s="9"/>
    </row>
    <row r="16" spans="3:23" x14ac:dyDescent="0.25">
      <c r="C16" s="10" t="s">
        <v>137</v>
      </c>
      <c r="D16" s="44" t="s">
        <v>136</v>
      </c>
      <c r="E16" s="43" t="s">
        <v>41</v>
      </c>
      <c r="F16" s="46" t="s">
        <v>39</v>
      </c>
      <c r="G16" s="46" t="s">
        <v>40</v>
      </c>
      <c r="H16" s="97"/>
      <c r="K16" s="9"/>
      <c r="L16" s="9"/>
    </row>
    <row r="17" spans="3:15" x14ac:dyDescent="0.25">
      <c r="C17" s="84" t="s">
        <v>138</v>
      </c>
      <c r="D17" s="15"/>
      <c r="E17" s="53"/>
      <c r="F17" s="45">
        <f>E17*D17</f>
        <v>0</v>
      </c>
      <c r="G17" s="45" t="e">
        <f>F17/'Herd Information'!G2</f>
        <v>#DIV/0!</v>
      </c>
      <c r="H17" s="97"/>
      <c r="I17" s="9"/>
      <c r="J17" s="9"/>
      <c r="K17" s="9"/>
      <c r="L17" s="9"/>
    </row>
    <row r="18" spans="3:15" x14ac:dyDescent="0.25">
      <c r="C18" s="84" t="s">
        <v>139</v>
      </c>
      <c r="D18" s="15"/>
      <c r="E18" s="53"/>
      <c r="F18" s="45">
        <f>E18*D18</f>
        <v>0</v>
      </c>
      <c r="G18" s="45" t="e">
        <f>F18/'Herd Information'!G2</f>
        <v>#DIV/0!</v>
      </c>
      <c r="H18" s="97"/>
      <c r="I18" s="9"/>
      <c r="J18" s="9"/>
      <c r="K18" s="9"/>
      <c r="L18" s="9"/>
    </row>
    <row r="19" spans="3:15" x14ac:dyDescent="0.25">
      <c r="C19" s="84" t="s">
        <v>127</v>
      </c>
      <c r="D19" s="15"/>
      <c r="E19" s="53"/>
      <c r="F19" s="45">
        <f>E19*D19</f>
        <v>0</v>
      </c>
      <c r="G19" s="45" t="e">
        <f>F19/'Herd Information'!G2</f>
        <v>#DIV/0!</v>
      </c>
      <c r="H19" s="97"/>
      <c r="I19" s="9"/>
      <c r="J19" s="9"/>
      <c r="K19" s="9"/>
      <c r="L19" s="9"/>
    </row>
    <row r="20" spans="3:15" x14ac:dyDescent="0.25">
      <c r="C20" s="38" t="s">
        <v>121</v>
      </c>
      <c r="D20" s="15"/>
      <c r="E20" s="53"/>
      <c r="F20" s="45">
        <f>SUM(F3:F19)</f>
        <v>12500</v>
      </c>
      <c r="G20" s="45" t="e">
        <f>SUM(G3:G19)</f>
        <v>#DIV/0!</v>
      </c>
      <c r="H20" s="97"/>
      <c r="I20" s="9"/>
      <c r="J20" s="9"/>
      <c r="K20" s="9"/>
      <c r="L20" s="9"/>
    </row>
    <row r="21" spans="3:15" x14ac:dyDescent="0.25">
      <c r="C21" s="83"/>
      <c r="D21" s="83"/>
      <c r="E21" s="83"/>
      <c r="F21" s="83"/>
      <c r="G21" s="83"/>
      <c r="H21" s="6"/>
    </row>
    <row r="22" spans="3:15" x14ac:dyDescent="0.25">
      <c r="C22" s="8" t="s">
        <v>42</v>
      </c>
      <c r="D22" s="10" t="s">
        <v>141</v>
      </c>
      <c r="E22" s="83"/>
      <c r="F22" s="83"/>
      <c r="G22" s="83"/>
    </row>
    <row r="23" spans="3:15" x14ac:dyDescent="0.25">
      <c r="C23" s="85" t="s">
        <v>43</v>
      </c>
      <c r="D23" s="13" t="e">
        <f>'Grazing Costs'!F11</f>
        <v>#DIV/0!</v>
      </c>
      <c r="E23" s="83"/>
      <c r="F23" s="83"/>
      <c r="G23" s="83"/>
    </row>
    <row r="24" spans="3:15" s="6" customFormat="1" x14ac:dyDescent="0.25">
      <c r="C24" s="85" t="s">
        <v>44</v>
      </c>
      <c r="D24" s="13" t="e">
        <f>'Grazing Costs'!F23</f>
        <v>#DIV/0!</v>
      </c>
      <c r="E24" s="83"/>
      <c r="F24" s="83"/>
      <c r="G24" s="83"/>
      <c r="H24"/>
      <c r="I24"/>
      <c r="J24"/>
      <c r="K24"/>
      <c r="L24"/>
      <c r="M24"/>
      <c r="N24"/>
      <c r="O24"/>
    </row>
    <row r="25" spans="3:15" x14ac:dyDescent="0.25">
      <c r="C25" s="8" t="s">
        <v>122</v>
      </c>
      <c r="D25" s="13" t="e">
        <f>SUM(D23:D24)</f>
        <v>#DIV/0!</v>
      </c>
      <c r="E25" s="83"/>
      <c r="F25" s="83"/>
      <c r="G25" s="83"/>
    </row>
    <row r="26" spans="3:15" x14ac:dyDescent="0.25">
      <c r="C26" s="85"/>
      <c r="D26" s="83"/>
      <c r="E26" s="83"/>
      <c r="F26" s="83"/>
      <c r="G26" s="83"/>
      <c r="H26" s="6"/>
    </row>
    <row r="27" spans="3:15" x14ac:dyDescent="0.25">
      <c r="C27" s="83"/>
      <c r="D27" s="83"/>
      <c r="E27" s="83"/>
      <c r="F27" s="83"/>
      <c r="G27" s="83"/>
      <c r="H27" s="6"/>
    </row>
    <row r="28" spans="3:15" x14ac:dyDescent="0.25">
      <c r="C28" s="10" t="s">
        <v>45</v>
      </c>
      <c r="D28" s="10" t="s">
        <v>124</v>
      </c>
      <c r="E28" s="10" t="s">
        <v>140</v>
      </c>
      <c r="F28" s="110" t="s">
        <v>122</v>
      </c>
      <c r="G28" s="110" t="s">
        <v>40</v>
      </c>
      <c r="H28" s="6"/>
    </row>
    <row r="29" spans="3:15" x14ac:dyDescent="0.25">
      <c r="C29" s="101" t="s">
        <v>46</v>
      </c>
      <c r="D29" s="100">
        <v>30</v>
      </c>
      <c r="E29" s="12">
        <v>20</v>
      </c>
      <c r="F29" s="111">
        <f>E29*D29</f>
        <v>600</v>
      </c>
      <c r="G29" s="112" t="e">
        <f>F29/'Herd Information'!G2</f>
        <v>#DIV/0!</v>
      </c>
      <c r="H29" s="6"/>
    </row>
    <row r="30" spans="3:15" x14ac:dyDescent="0.25">
      <c r="C30" s="83"/>
      <c r="D30" s="83"/>
      <c r="E30" s="83"/>
      <c r="F30" s="83"/>
      <c r="G30" s="83"/>
      <c r="H30" s="6"/>
      <c r="M30" s="39"/>
    </row>
    <row r="31" spans="3:15" x14ac:dyDescent="0.25">
      <c r="H31" s="6"/>
    </row>
    <row r="32" spans="3:15" x14ac:dyDescent="0.25">
      <c r="H32" s="6"/>
    </row>
  </sheetData>
  <customSheetViews>
    <customSheetView guid="{10821765-73A1-4990-85A2-A0AFA0F2ED69}">
      <selection activeCell="K24" sqref="K24"/>
      <pageMargins left="0.7" right="0.7" top="0.75" bottom="0.75" header="0.3" footer="0.3"/>
      <pageSetup orientation="portrait" horizontalDpi="300" verticalDpi="300" r:id="rId1"/>
    </customSheetView>
  </customSheetViews>
  <pageMargins left="0.7" right="0.7" top="0.75" bottom="0.75" header="0.3" footer="0.3"/>
  <pageSetup orientation="portrait" horizontalDpi="300" verticalDpi="300" r:id="rId2"/>
  <legacyDrawing r:id="rId3"/>
  <picture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20187-21FE-456F-ADB3-18191D738991}">
  <dimension ref="A1:L24"/>
  <sheetViews>
    <sheetView showGridLines="0" showRowColHeaders="0" zoomScale="90" zoomScaleNormal="90" workbookViewId="0">
      <selection activeCell="I17" sqref="I17"/>
    </sheetView>
  </sheetViews>
  <sheetFormatPr defaultRowHeight="15" x14ac:dyDescent="0.25"/>
  <cols>
    <col min="1" max="1" width="9.140625" style="3"/>
    <col min="2" max="2" width="21.7109375" customWidth="1"/>
    <col min="3" max="3" width="17.5703125" customWidth="1"/>
    <col min="4" max="4" width="19.5703125" customWidth="1"/>
    <col min="5" max="5" width="18.140625" customWidth="1"/>
    <col min="8" max="8" width="27.85546875" customWidth="1"/>
    <col min="10" max="10" width="17.5703125" customWidth="1"/>
    <col min="11" max="11" width="28.28515625" customWidth="1"/>
  </cols>
  <sheetData>
    <row r="1" spans="2:12" s="3" customFormat="1" x14ac:dyDescent="0.25"/>
    <row r="2" spans="2:12" s="3" customFormat="1" ht="15.75" thickBot="1" x14ac:dyDescent="0.3"/>
    <row r="3" spans="2:12" x14ac:dyDescent="0.25">
      <c r="B3" s="77" t="s">
        <v>47</v>
      </c>
      <c r="C3" s="78" t="s">
        <v>48</v>
      </c>
      <c r="D3" s="78" t="s">
        <v>63</v>
      </c>
      <c r="E3" s="55" t="s">
        <v>39</v>
      </c>
      <c r="F3" s="56" t="s">
        <v>40</v>
      </c>
      <c r="H3" s="54" t="s">
        <v>65</v>
      </c>
      <c r="I3" s="68" t="s">
        <v>48</v>
      </c>
      <c r="K3" s="71" t="s">
        <v>72</v>
      </c>
      <c r="L3" s="68" t="s">
        <v>48</v>
      </c>
    </row>
    <row r="4" spans="2:12" x14ac:dyDescent="0.25">
      <c r="B4" s="86" t="s">
        <v>49</v>
      </c>
      <c r="C4" s="15">
        <v>8</v>
      </c>
      <c r="D4" s="57">
        <v>0</v>
      </c>
      <c r="E4" s="58">
        <f>D4*C4</f>
        <v>0</v>
      </c>
      <c r="F4" s="59" t="e">
        <f>E4/'Herd Information'!G2</f>
        <v>#DIV/0!</v>
      </c>
      <c r="H4" s="92" t="s">
        <v>66</v>
      </c>
      <c r="I4" s="69">
        <v>0</v>
      </c>
      <c r="K4" s="86" t="s">
        <v>73</v>
      </c>
      <c r="L4" s="76">
        <v>0</v>
      </c>
    </row>
    <row r="5" spans="2:12" x14ac:dyDescent="0.25">
      <c r="B5" s="86" t="s">
        <v>50</v>
      </c>
      <c r="C5" s="15">
        <v>12</v>
      </c>
      <c r="D5" s="57">
        <v>0</v>
      </c>
      <c r="E5" s="58">
        <f t="shared" ref="E5:E19" si="0">D5*C5</f>
        <v>0</v>
      </c>
      <c r="F5" s="59" t="e">
        <f>E5/'Herd Information'!G2</f>
        <v>#DIV/0!</v>
      </c>
      <c r="H5" s="86" t="s">
        <v>67</v>
      </c>
      <c r="I5" s="69">
        <v>0</v>
      </c>
      <c r="K5" s="86" t="s">
        <v>74</v>
      </c>
      <c r="L5" s="76">
        <v>0</v>
      </c>
    </row>
    <row r="6" spans="2:12" x14ac:dyDescent="0.25">
      <c r="B6" s="86" t="s">
        <v>51</v>
      </c>
      <c r="C6" s="15">
        <v>55</v>
      </c>
      <c r="D6" s="57">
        <v>0</v>
      </c>
      <c r="E6" s="58">
        <f t="shared" si="0"/>
        <v>0</v>
      </c>
      <c r="F6" s="59" t="e">
        <f>E6/'Herd Information'!G2</f>
        <v>#DIV/0!</v>
      </c>
      <c r="H6" s="86" t="s">
        <v>68</v>
      </c>
      <c r="I6" s="69">
        <v>0</v>
      </c>
      <c r="K6" s="86" t="s">
        <v>75</v>
      </c>
      <c r="L6" s="76">
        <v>0</v>
      </c>
    </row>
    <row r="7" spans="2:12" x14ac:dyDescent="0.25">
      <c r="B7" s="86" t="s">
        <v>52</v>
      </c>
      <c r="C7" s="15">
        <v>5</v>
      </c>
      <c r="D7" s="57"/>
      <c r="E7" s="58">
        <f t="shared" si="0"/>
        <v>0</v>
      </c>
      <c r="F7" s="59" t="e">
        <f>E7/'Herd Information'!G2</f>
        <v>#DIV/0!</v>
      </c>
      <c r="H7" s="86" t="s">
        <v>69</v>
      </c>
      <c r="I7" s="69" t="s">
        <v>48</v>
      </c>
      <c r="K7" s="86" t="s">
        <v>76</v>
      </c>
      <c r="L7" s="76">
        <v>0</v>
      </c>
    </row>
    <row r="8" spans="2:12" x14ac:dyDescent="0.25">
      <c r="B8" s="86" t="s">
        <v>53</v>
      </c>
      <c r="C8" s="15">
        <v>0</v>
      </c>
      <c r="D8" s="57"/>
      <c r="E8" s="58">
        <f t="shared" si="0"/>
        <v>0</v>
      </c>
      <c r="F8" s="59" t="e">
        <f>E8/'Herd Information'!G2</f>
        <v>#DIV/0!</v>
      </c>
      <c r="H8" s="86" t="s">
        <v>161</v>
      </c>
      <c r="I8" s="69">
        <v>0</v>
      </c>
      <c r="K8" s="86" t="s">
        <v>77</v>
      </c>
      <c r="L8" s="76">
        <v>0</v>
      </c>
    </row>
    <row r="9" spans="2:12" x14ac:dyDescent="0.25">
      <c r="B9" s="86" t="s">
        <v>54</v>
      </c>
      <c r="C9" s="15">
        <v>0</v>
      </c>
      <c r="D9" s="57"/>
      <c r="E9" s="58">
        <f t="shared" si="0"/>
        <v>0</v>
      </c>
      <c r="F9" s="59" t="e">
        <f>E9/'Herd Information'!G2</f>
        <v>#DIV/0!</v>
      </c>
      <c r="H9" s="93" t="s">
        <v>65</v>
      </c>
      <c r="I9" s="69" t="s">
        <v>70</v>
      </c>
      <c r="K9" s="86" t="s">
        <v>78</v>
      </c>
      <c r="L9" s="76">
        <v>0</v>
      </c>
    </row>
    <row r="10" spans="2:12" x14ac:dyDescent="0.25">
      <c r="B10" s="86" t="s">
        <v>55</v>
      </c>
      <c r="C10" s="15">
        <v>600</v>
      </c>
      <c r="D10" s="60">
        <v>0</v>
      </c>
      <c r="E10" s="58">
        <f t="shared" si="0"/>
        <v>0</v>
      </c>
      <c r="F10" s="59" t="e">
        <f>E10/'Herd Information'!G2</f>
        <v>#DIV/0!</v>
      </c>
      <c r="H10" s="93" t="s">
        <v>65</v>
      </c>
      <c r="I10" s="69"/>
      <c r="K10" s="86" t="s">
        <v>159</v>
      </c>
      <c r="L10" s="76">
        <v>0</v>
      </c>
    </row>
    <row r="11" spans="2:12" ht="15.75" thickBot="1" x14ac:dyDescent="0.3">
      <c r="B11" s="86" t="s">
        <v>56</v>
      </c>
      <c r="C11" s="15">
        <v>0</v>
      </c>
      <c r="D11" s="60"/>
      <c r="E11" s="58">
        <f t="shared" si="0"/>
        <v>0</v>
      </c>
      <c r="F11" s="59" t="e">
        <f>E11/'Herd Information'!G2</f>
        <v>#DIV/0!</v>
      </c>
      <c r="H11" s="94" t="s">
        <v>65</v>
      </c>
      <c r="I11" s="70"/>
      <c r="K11" s="86" t="s">
        <v>79</v>
      </c>
      <c r="L11" s="76" t="s">
        <v>48</v>
      </c>
    </row>
    <row r="12" spans="2:12" ht="15.75" thickBot="1" x14ac:dyDescent="0.3">
      <c r="B12" s="86" t="s">
        <v>57</v>
      </c>
      <c r="C12" s="15">
        <v>20</v>
      </c>
      <c r="D12" s="60"/>
      <c r="E12" s="58">
        <f t="shared" si="0"/>
        <v>0</v>
      </c>
      <c r="F12" s="59" t="e">
        <f>E12/'Herd Information'!G2</f>
        <v>#DIV/0!</v>
      </c>
      <c r="K12" s="86" t="s">
        <v>160</v>
      </c>
      <c r="L12" s="76">
        <v>0</v>
      </c>
    </row>
    <row r="13" spans="2:12" x14ac:dyDescent="0.25">
      <c r="B13" s="86" t="s">
        <v>58</v>
      </c>
      <c r="C13" s="15">
        <v>5</v>
      </c>
      <c r="D13" s="60">
        <v>0</v>
      </c>
      <c r="E13" s="58">
        <f t="shared" si="0"/>
        <v>0</v>
      </c>
      <c r="F13" s="59" t="e">
        <f>E13/'Herd Information'!G2</f>
        <v>#DIV/0!</v>
      </c>
      <c r="H13" s="71" t="s">
        <v>146</v>
      </c>
      <c r="I13" s="72" t="s">
        <v>82</v>
      </c>
      <c r="J13" s="73" t="s">
        <v>83</v>
      </c>
      <c r="K13" s="86" t="s">
        <v>80</v>
      </c>
      <c r="L13" s="76">
        <v>0</v>
      </c>
    </row>
    <row r="14" spans="2:12" ht="15.75" thickBot="1" x14ac:dyDescent="0.3">
      <c r="B14" s="86" t="s">
        <v>59</v>
      </c>
      <c r="C14" s="15">
        <v>5</v>
      </c>
      <c r="D14" s="60">
        <v>0</v>
      </c>
      <c r="E14" s="58">
        <f t="shared" si="0"/>
        <v>0</v>
      </c>
      <c r="F14" s="59" t="e">
        <f>E14/'Herd Information'!G2</f>
        <v>#DIV/0!</v>
      </c>
      <c r="H14" s="90" t="s">
        <v>71</v>
      </c>
      <c r="I14" s="74">
        <v>0.90149999999999997</v>
      </c>
      <c r="J14" s="75">
        <v>5</v>
      </c>
      <c r="K14" s="113" t="s">
        <v>81</v>
      </c>
      <c r="L14" s="69">
        <v>0</v>
      </c>
    </row>
    <row r="15" spans="2:12" x14ac:dyDescent="0.25">
      <c r="B15" s="86" t="s">
        <v>60</v>
      </c>
      <c r="C15" s="15">
        <v>200</v>
      </c>
      <c r="D15" s="51"/>
      <c r="E15" s="58">
        <f>C15*D15</f>
        <v>0</v>
      </c>
      <c r="F15" s="59" t="e">
        <f>E15/'Herd Information'!G2</f>
        <v>#DIV/0!</v>
      </c>
      <c r="G15" s="64"/>
      <c r="H15" s="79"/>
      <c r="I15" s="80"/>
      <c r="J15" s="79"/>
      <c r="K15" s="93" t="s">
        <v>81</v>
      </c>
      <c r="L15" s="69">
        <v>0</v>
      </c>
    </row>
    <row r="16" spans="2:12" ht="15.75" thickBot="1" x14ac:dyDescent="0.3">
      <c r="B16" s="86" t="s">
        <v>61</v>
      </c>
      <c r="C16" s="15">
        <v>200</v>
      </c>
      <c r="D16" s="52"/>
      <c r="E16" s="58">
        <f>C16*D16</f>
        <v>0</v>
      </c>
      <c r="F16" s="59" t="e">
        <f>E16/'Herd Information'!G2</f>
        <v>#DIV/0!</v>
      </c>
      <c r="G16" s="64"/>
      <c r="H16" s="79"/>
      <c r="I16" s="80"/>
      <c r="J16" s="79"/>
      <c r="K16" s="94" t="s">
        <v>81</v>
      </c>
      <c r="L16" s="70">
        <v>0</v>
      </c>
    </row>
    <row r="17" spans="2:11" x14ac:dyDescent="0.25">
      <c r="B17" s="61" t="s">
        <v>62</v>
      </c>
      <c r="C17" s="62"/>
      <c r="D17" s="52"/>
      <c r="E17" s="58">
        <f t="shared" si="0"/>
        <v>0</v>
      </c>
      <c r="F17" s="59" t="e">
        <f>E17/'Herd Information'!G2</f>
        <v>#DIV/0!</v>
      </c>
      <c r="G17" s="64"/>
      <c r="H17" s="79"/>
      <c r="I17" s="80"/>
      <c r="J17" s="79"/>
    </row>
    <row r="18" spans="2:11" ht="15.75" thickBot="1" x14ac:dyDescent="0.3">
      <c r="B18" s="63" t="s">
        <v>62</v>
      </c>
      <c r="C18" s="62"/>
      <c r="D18" s="52"/>
      <c r="E18" s="58">
        <f t="shared" si="0"/>
        <v>0</v>
      </c>
      <c r="F18" s="59" t="e">
        <f>E18/'Herd Information'!G2</f>
        <v>#DIV/0!</v>
      </c>
      <c r="G18" s="64"/>
      <c r="H18" s="64"/>
      <c r="I18" s="64"/>
      <c r="J18" s="64"/>
    </row>
    <row r="19" spans="2:11" x14ac:dyDescent="0.25">
      <c r="B19" s="61" t="s">
        <v>62</v>
      </c>
      <c r="C19" s="62"/>
      <c r="D19" s="52"/>
      <c r="E19" s="58">
        <f t="shared" si="0"/>
        <v>0</v>
      </c>
      <c r="F19" s="59" t="e">
        <f>E19/'Herd Information'!G2</f>
        <v>#DIV/0!</v>
      </c>
      <c r="H19" s="142" t="s">
        <v>87</v>
      </c>
      <c r="I19" s="143"/>
      <c r="J19" s="143"/>
      <c r="K19" s="144"/>
    </row>
    <row r="20" spans="2:11" x14ac:dyDescent="0.25">
      <c r="B20" s="86"/>
      <c r="C20" s="87"/>
      <c r="D20" s="87"/>
      <c r="E20" s="88"/>
      <c r="F20" s="89"/>
      <c r="H20" s="145" t="s">
        <v>84</v>
      </c>
      <c r="I20" s="146"/>
      <c r="J20" s="146"/>
      <c r="K20" s="95">
        <f>E21</f>
        <v>0</v>
      </c>
    </row>
    <row r="21" spans="2:11" ht="15.75" thickBot="1" x14ac:dyDescent="0.3">
      <c r="B21" s="90"/>
      <c r="C21" s="91"/>
      <c r="D21" s="65" t="s">
        <v>64</v>
      </c>
      <c r="E21" s="66">
        <f>SUM(E4:E19)</f>
        <v>0</v>
      </c>
      <c r="F21" s="67" t="e">
        <f>SUM(F4:F19)/'Herd Information'!G2</f>
        <v>#DIV/0!</v>
      </c>
      <c r="H21" s="138" t="s">
        <v>85</v>
      </c>
      <c r="I21" s="139"/>
      <c r="J21" s="139"/>
      <c r="K21" s="95">
        <f>I14*J14*'Herd Information'!G2</f>
        <v>0</v>
      </c>
    </row>
    <row r="22" spans="2:11" x14ac:dyDescent="0.25">
      <c r="H22" s="138" t="s">
        <v>65</v>
      </c>
      <c r="I22" s="139"/>
      <c r="J22" s="139"/>
      <c r="K22" s="95">
        <f>SUM(I4:I11)</f>
        <v>0</v>
      </c>
    </row>
    <row r="23" spans="2:11" x14ac:dyDescent="0.25">
      <c r="H23" s="138" t="s">
        <v>86</v>
      </c>
      <c r="I23" s="139"/>
      <c r="J23" s="139"/>
      <c r="K23" s="95">
        <f>SUM(L4:L16)</f>
        <v>0</v>
      </c>
    </row>
    <row r="24" spans="2:11" ht="15.75" thickBot="1" x14ac:dyDescent="0.3">
      <c r="H24" s="140" t="s">
        <v>87</v>
      </c>
      <c r="I24" s="141"/>
      <c r="J24" s="141"/>
      <c r="K24" s="96">
        <f>SUM(K20:K23)</f>
        <v>0</v>
      </c>
    </row>
  </sheetData>
  <customSheetViews>
    <customSheetView guid="{10821765-73A1-4990-85A2-A0AFA0F2ED69}">
      <selection activeCell="G14" sqref="G14"/>
      <pageMargins left="0.7" right="0.7" top="0.75" bottom="0.75" header="0.3" footer="0.3"/>
    </customSheetView>
  </customSheetViews>
  <mergeCells count="6">
    <mergeCell ref="H23:J23"/>
    <mergeCell ref="H24:J24"/>
    <mergeCell ref="H19:K19"/>
    <mergeCell ref="H20:J20"/>
    <mergeCell ref="H21:J21"/>
    <mergeCell ref="H22:J22"/>
  </mergeCells>
  <pageMargins left="0.7" right="0.7" top="0.75" bottom="0.75" header="0.3" footer="0.3"/>
  <legacy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73F92-DB70-41D1-BB65-215BE5229C39}">
  <dimension ref="A1:Q45"/>
  <sheetViews>
    <sheetView showGridLines="0" workbookViewId="0">
      <selection activeCell="R16" sqref="R16"/>
    </sheetView>
  </sheetViews>
  <sheetFormatPr defaultRowHeight="15" x14ac:dyDescent="0.25"/>
  <cols>
    <col min="7" max="7" width="12.28515625" customWidth="1"/>
    <col min="8" max="8" width="20.85546875" customWidth="1"/>
    <col min="17" max="17" width="17" customWidth="1"/>
  </cols>
  <sheetData>
    <row r="1" spans="1:17" ht="21" x14ac:dyDescent="0.35">
      <c r="A1" s="147" t="s">
        <v>88</v>
      </c>
      <c r="B1" s="147"/>
      <c r="C1" s="147"/>
      <c r="D1" s="147"/>
      <c r="E1" s="147"/>
      <c r="F1" s="147"/>
      <c r="G1" s="147"/>
      <c r="H1" s="147"/>
      <c r="I1" s="147"/>
      <c r="J1" s="147"/>
    </row>
    <row r="2" spans="1:17" ht="18.75" x14ac:dyDescent="0.3">
      <c r="A2" s="19" t="s">
        <v>89</v>
      </c>
      <c r="B2" s="19"/>
      <c r="C2" s="19"/>
      <c r="I2" s="34"/>
      <c r="J2" s="19" t="s">
        <v>100</v>
      </c>
      <c r="K2" s="19"/>
      <c r="L2" s="19"/>
      <c r="M2" s="27"/>
      <c r="N2" s="27"/>
      <c r="O2" s="27"/>
      <c r="P2" s="27"/>
    </row>
    <row r="3" spans="1:17" x14ac:dyDescent="0.25">
      <c r="E3" t="s">
        <v>90</v>
      </c>
      <c r="F3" t="s">
        <v>91</v>
      </c>
      <c r="G3" t="s">
        <v>120</v>
      </c>
      <c r="H3" t="s">
        <v>39</v>
      </c>
      <c r="J3" t="s">
        <v>101</v>
      </c>
      <c r="M3" s="27"/>
      <c r="O3" s="27"/>
      <c r="P3" s="27"/>
      <c r="Q3" s="21">
        <f>('Herd Information'!G2-'Herd Information'!G5+'Herd Information'!G7)</f>
        <v>0</v>
      </c>
    </row>
    <row r="4" spans="1:17" x14ac:dyDescent="0.25">
      <c r="A4" t="s">
        <v>93</v>
      </c>
      <c r="E4" s="20">
        <f>'Herd Information'!G14</f>
        <v>0</v>
      </c>
      <c r="F4" s="21">
        <f>'Herd Information'!G16</f>
        <v>650</v>
      </c>
      <c r="G4" s="22">
        <f>'Herd Information'!G19</f>
        <v>0</v>
      </c>
      <c r="H4" s="22">
        <f>G4*F4*E4</f>
        <v>0</v>
      </c>
      <c r="J4" t="s">
        <v>102</v>
      </c>
      <c r="M4" s="27"/>
      <c r="O4" s="27"/>
      <c r="P4" s="27"/>
      <c r="Q4" s="28" t="e">
        <f>H13</f>
        <v>#DIV/0!</v>
      </c>
    </row>
    <row r="5" spans="1:17" x14ac:dyDescent="0.25">
      <c r="A5" s="2" t="s">
        <v>94</v>
      </c>
      <c r="E5" s="20">
        <f>'Herd Information'!G15</f>
        <v>0</v>
      </c>
      <c r="F5" s="21">
        <f>'Herd Information'!G17</f>
        <v>550</v>
      </c>
      <c r="G5" s="22">
        <f>'Herd Information'!G20</f>
        <v>0</v>
      </c>
      <c r="H5" s="22">
        <f>G5*F5*E5</f>
        <v>0</v>
      </c>
      <c r="J5" t="s">
        <v>103</v>
      </c>
      <c r="M5" s="27"/>
      <c r="O5" s="27"/>
      <c r="P5" s="27"/>
      <c r="Q5" s="22" t="e">
        <f>'Feed Costs'!D25</f>
        <v>#DIV/0!</v>
      </c>
    </row>
    <row r="6" spans="1:17" x14ac:dyDescent="0.25">
      <c r="A6" s="2" t="s">
        <v>97</v>
      </c>
      <c r="E6" s="20">
        <f>'Herd Information'!G5</f>
        <v>0</v>
      </c>
      <c r="F6" s="21">
        <f>'Herd Information'!G25</f>
        <v>0</v>
      </c>
      <c r="G6" s="22">
        <f>'Herd Information'!G26</f>
        <v>0</v>
      </c>
      <c r="H6" s="22">
        <f>G6*F6*E6</f>
        <v>0</v>
      </c>
      <c r="I6" s="29"/>
      <c r="J6" t="s">
        <v>104</v>
      </c>
      <c r="M6" s="27"/>
      <c r="O6" s="27"/>
      <c r="P6" s="27"/>
      <c r="Q6" s="22" t="e">
        <f>'Feed Costs'!G20</f>
        <v>#DIV/0!</v>
      </c>
    </row>
    <row r="7" spans="1:17" x14ac:dyDescent="0.25">
      <c r="A7" s="2"/>
      <c r="E7" s="20"/>
      <c r="F7" s="21"/>
      <c r="G7" s="22"/>
      <c r="H7" s="22"/>
      <c r="I7" s="29"/>
      <c r="J7" s="128" t="s">
        <v>142</v>
      </c>
      <c r="K7" s="128"/>
      <c r="M7" s="27"/>
      <c r="O7" s="27"/>
      <c r="P7" s="27"/>
      <c r="Q7" s="41" t="e">
        <f>'Feed Costs'!G29</f>
        <v>#DIV/0!</v>
      </c>
    </row>
    <row r="8" spans="1:17" x14ac:dyDescent="0.25">
      <c r="A8" s="2"/>
      <c r="E8" s="20" t="s">
        <v>90</v>
      </c>
      <c r="F8" s="21" t="s">
        <v>91</v>
      </c>
      <c r="G8" s="22" t="s">
        <v>92</v>
      </c>
      <c r="H8" s="22" t="s">
        <v>39</v>
      </c>
      <c r="I8" s="29"/>
      <c r="J8" t="s">
        <v>105</v>
      </c>
      <c r="M8" s="27"/>
      <c r="O8" s="27"/>
      <c r="P8" s="27"/>
      <c r="Q8" s="22" t="e">
        <f>'Operating Costs'!F21</f>
        <v>#DIV/0!</v>
      </c>
    </row>
    <row r="9" spans="1:17" x14ac:dyDescent="0.25">
      <c r="A9" s="2" t="s">
        <v>95</v>
      </c>
      <c r="E9" s="20">
        <f>'Herd Information'!G9</f>
        <v>0</v>
      </c>
      <c r="F9" s="21" t="s">
        <v>119</v>
      </c>
      <c r="G9" s="22">
        <f>'Herd Information'!G23</f>
        <v>0</v>
      </c>
      <c r="H9" s="22">
        <f>G9*E9</f>
        <v>0</v>
      </c>
      <c r="I9" s="29"/>
      <c r="J9" s="2" t="s">
        <v>106</v>
      </c>
      <c r="M9" s="27"/>
      <c r="O9" s="27"/>
      <c r="P9" s="27"/>
      <c r="Q9" s="22" t="e">
        <f>('Operating Costs'!K21+'Operating Costs'!K22)/'Herd Information'!G2</f>
        <v>#DIV/0!</v>
      </c>
    </row>
    <row r="10" spans="1:17" x14ac:dyDescent="0.25">
      <c r="A10" s="2" t="s">
        <v>96</v>
      </c>
      <c r="E10" s="20">
        <f>'Herd Information'!G8</f>
        <v>0</v>
      </c>
      <c r="F10" s="21" t="s">
        <v>119</v>
      </c>
      <c r="G10" s="22">
        <f>'Herd Information'!G22</f>
        <v>0</v>
      </c>
      <c r="H10" s="22">
        <f>G10*E10</f>
        <v>0</v>
      </c>
      <c r="I10" s="29"/>
      <c r="J10" t="s">
        <v>107</v>
      </c>
      <c r="M10" s="27"/>
      <c r="O10" s="27"/>
      <c r="P10" s="27"/>
      <c r="Q10" s="22" t="e">
        <f>('Operating Costs'!K23)/'Herd Information'!G2</f>
        <v>#DIV/0!</v>
      </c>
    </row>
    <row r="11" spans="1:17" ht="15.75" thickBot="1" x14ac:dyDescent="0.3">
      <c r="I11" s="29"/>
      <c r="J11" t="s">
        <v>108</v>
      </c>
      <c r="M11" s="27"/>
      <c r="O11" s="27"/>
      <c r="P11" s="27"/>
      <c r="Q11" s="22" t="e">
        <f>('Herd Information'!G12*'Herd Information'!G7)/'Herd Information'!G2</f>
        <v>#DIV/0!</v>
      </c>
    </row>
    <row r="12" spans="1:17" ht="15.75" thickBot="1" x14ac:dyDescent="0.3">
      <c r="A12" s="24" t="s">
        <v>98</v>
      </c>
      <c r="B12" s="17"/>
      <c r="C12" s="17"/>
      <c r="E12" s="25"/>
      <c r="F12" s="25"/>
      <c r="G12" s="25"/>
      <c r="H12" s="26">
        <f>SUM(H4+H5+H6+H9+H10)</f>
        <v>0</v>
      </c>
      <c r="I12" s="29"/>
      <c r="J12" t="s">
        <v>109</v>
      </c>
      <c r="M12" s="27"/>
      <c r="O12" s="27"/>
      <c r="P12" s="27"/>
      <c r="Q12" s="23" t="e">
        <f>SUM(Q11+Q10+Q9+Q8+Q6+Q5+Q7)</f>
        <v>#DIV/0!</v>
      </c>
    </row>
    <row r="13" spans="1:17" ht="15.75" thickBot="1" x14ac:dyDescent="0.3">
      <c r="A13" t="s">
        <v>99</v>
      </c>
      <c r="E13" s="27"/>
      <c r="F13" s="27"/>
      <c r="G13" s="27"/>
      <c r="H13" s="28" t="e">
        <f>H12/'Herd Information'!G2</f>
        <v>#DIV/0!</v>
      </c>
      <c r="I13" s="35"/>
      <c r="J13" s="24" t="s">
        <v>110</v>
      </c>
      <c r="K13" s="17"/>
      <c r="L13" s="17"/>
      <c r="M13" s="25"/>
      <c r="O13" s="25"/>
      <c r="P13" s="25"/>
      <c r="Q13" s="26" t="e">
        <f>Q12*'Herd Information'!G2</f>
        <v>#DIV/0!</v>
      </c>
    </row>
    <row r="14" spans="1:17" x14ac:dyDescent="0.25">
      <c r="D14" s="27"/>
      <c r="E14" s="27"/>
      <c r="F14" s="27"/>
      <c r="G14" s="27"/>
      <c r="I14" s="29"/>
      <c r="J14" t="s">
        <v>111</v>
      </c>
      <c r="M14" s="27"/>
      <c r="O14" s="27"/>
      <c r="P14" s="27"/>
      <c r="Q14" s="20" t="e">
        <f>Q12/'Herd Information'!G18</f>
        <v>#DIV/0!</v>
      </c>
    </row>
    <row r="15" spans="1:17" ht="18.75" x14ac:dyDescent="0.3">
      <c r="A15" s="19" t="s">
        <v>112</v>
      </c>
      <c r="B15" s="19"/>
      <c r="C15" s="19"/>
      <c r="D15" s="27"/>
      <c r="F15" s="27"/>
      <c r="G15" s="27"/>
      <c r="H15" s="27"/>
      <c r="M15" s="27"/>
      <c r="O15" s="27"/>
      <c r="P15" s="27"/>
      <c r="Q15" s="29"/>
    </row>
    <row r="16" spans="1:17" ht="18.75" x14ac:dyDescent="0.3">
      <c r="A16" t="s">
        <v>113</v>
      </c>
      <c r="D16" s="27"/>
      <c r="F16" s="27"/>
      <c r="G16" s="27"/>
      <c r="H16" s="22" t="e">
        <f>H13</f>
        <v>#DIV/0!</v>
      </c>
      <c r="J16" s="148" t="s">
        <v>118</v>
      </c>
      <c r="K16" s="149"/>
      <c r="L16" s="149"/>
      <c r="M16" s="149"/>
      <c r="N16" s="149"/>
      <c r="O16" s="149"/>
      <c r="P16" s="149"/>
      <c r="Q16" s="149"/>
    </row>
    <row r="17" spans="1:17" x14ac:dyDescent="0.25">
      <c r="A17" s="2" t="s">
        <v>114</v>
      </c>
      <c r="D17" s="27"/>
      <c r="F17" s="27"/>
      <c r="H17" s="22" t="e">
        <f>Q12</f>
        <v>#DIV/0!</v>
      </c>
      <c r="L17" s="133" t="str">
        <f>[1]Profitability!D84</f>
        <v>Sale Price Change</v>
      </c>
      <c r="M17" s="133"/>
      <c r="N17" s="133"/>
      <c r="O17" s="133"/>
      <c r="P17" s="133"/>
      <c r="Q17" s="133"/>
    </row>
    <row r="18" spans="1:17" x14ac:dyDescent="0.25">
      <c r="A18" s="2" t="s">
        <v>115</v>
      </c>
      <c r="D18" s="27"/>
      <c r="F18" s="27"/>
      <c r="G18" s="29"/>
      <c r="H18" s="22" t="e">
        <f>Q14</f>
        <v>#DIV/0!</v>
      </c>
      <c r="L18" s="150">
        <f>[1]Profitability!D85</f>
        <v>-0.05</v>
      </c>
      <c r="M18" s="150"/>
      <c r="N18" s="150">
        <f>[1]Profitability!F85</f>
        <v>0</v>
      </c>
      <c r="O18" s="150"/>
      <c r="P18" s="150">
        <f>[1]Profitability!H85</f>
        <v>0.05</v>
      </c>
      <c r="Q18" s="150"/>
    </row>
    <row r="19" spans="1:17" ht="15.75" thickBot="1" x14ac:dyDescent="0.3">
      <c r="A19" t="s">
        <v>116</v>
      </c>
      <c r="D19" s="27"/>
      <c r="F19" s="27"/>
      <c r="G19" s="27"/>
      <c r="H19" s="23" t="e">
        <f>(H13-Q12)</f>
        <v>#DIV/0!</v>
      </c>
      <c r="J19" s="151" t="str">
        <f>[1]Profitability!B86</f>
        <v>COP Change</v>
      </c>
      <c r="K19" s="31">
        <f>[1]Profitability!B87</f>
        <v>0.05</v>
      </c>
      <c r="L19" s="152" t="e">
        <f>(H12*0.95)-(Q13*1.05)</f>
        <v>#DIV/0!</v>
      </c>
      <c r="M19" s="153"/>
      <c r="N19" s="152" t="e">
        <f>(H12)-(Q13*1.05)</f>
        <v>#DIV/0!</v>
      </c>
      <c r="O19" s="153"/>
      <c r="P19" s="152" t="e">
        <f>(H12*1.05)-(Q13*1.05)</f>
        <v>#DIV/0!</v>
      </c>
      <c r="Q19" s="153"/>
    </row>
    <row r="20" spans="1:17" ht="15.75" thickBot="1" x14ac:dyDescent="0.3">
      <c r="A20" s="17" t="s">
        <v>117</v>
      </c>
      <c r="B20" s="17"/>
      <c r="C20" s="17"/>
      <c r="D20" s="25"/>
      <c r="F20" s="25"/>
      <c r="G20" s="25"/>
      <c r="H20" s="26" t="e">
        <f>(H12-Q13)</f>
        <v>#DIV/0!</v>
      </c>
      <c r="J20" s="151"/>
      <c r="K20" s="31">
        <f>[1]Profitability!B89</f>
        <v>0</v>
      </c>
      <c r="L20" s="152" t="e">
        <f>(H12*0.95)-Q13</f>
        <v>#DIV/0!</v>
      </c>
      <c r="M20" s="153"/>
      <c r="N20" s="152" t="e">
        <f>H20</f>
        <v>#DIV/0!</v>
      </c>
      <c r="O20" s="153"/>
      <c r="P20" s="152" t="e">
        <f>(H12*1.05)-Q13</f>
        <v>#DIV/0!</v>
      </c>
      <c r="Q20" s="153"/>
    </row>
    <row r="21" spans="1:17" x14ac:dyDescent="0.25">
      <c r="A21" t="str">
        <f>[1]Profitability!B72</f>
        <v>Profit Ratio</v>
      </c>
      <c r="H21" s="30" t="e">
        <f>H20/H12</f>
        <v>#DIV/0!</v>
      </c>
      <c r="J21" s="151"/>
      <c r="K21" s="31">
        <f>[1]Profitability!B91</f>
        <v>-0.05</v>
      </c>
      <c r="L21" s="152" t="e">
        <f>(H12*0.95)-(Q13*0.95)</f>
        <v>#DIV/0!</v>
      </c>
      <c r="M21" s="153"/>
      <c r="N21" s="152" t="e">
        <f>(H12)-(Q13*0.95)</f>
        <v>#DIV/0!</v>
      </c>
      <c r="O21" s="153"/>
      <c r="P21" s="152" t="e">
        <f>(H12*1.05)-(Q13*0.95)</f>
        <v>#DIV/0!</v>
      </c>
      <c r="Q21" s="153"/>
    </row>
    <row r="30" spans="1:17" x14ac:dyDescent="0.25">
      <c r="D30" s="27"/>
      <c r="F30" s="27"/>
      <c r="G30" s="27"/>
      <c r="H30" s="27"/>
    </row>
    <row r="31" spans="1:17" x14ac:dyDescent="0.25">
      <c r="I31" s="27"/>
    </row>
    <row r="32" spans="1:17" x14ac:dyDescent="0.25">
      <c r="I32" s="27"/>
    </row>
    <row r="33" spans="9:9" x14ac:dyDescent="0.25">
      <c r="I33" s="29"/>
    </row>
    <row r="34" spans="9:9" x14ac:dyDescent="0.25">
      <c r="I34" s="29"/>
    </row>
    <row r="35" spans="9:9" x14ac:dyDescent="0.25">
      <c r="I35" s="29"/>
    </row>
    <row r="36" spans="9:9" x14ac:dyDescent="0.25">
      <c r="I36" s="29"/>
    </row>
    <row r="37" spans="9:9" x14ac:dyDescent="0.25">
      <c r="I37" s="35"/>
    </row>
    <row r="38" spans="9:9" x14ac:dyDescent="0.25">
      <c r="I38" s="36"/>
    </row>
    <row r="40" spans="9:9" ht="18.75" x14ac:dyDescent="0.3">
      <c r="I40" s="32"/>
    </row>
    <row r="41" spans="9:9" x14ac:dyDescent="0.25">
      <c r="I41" s="1"/>
    </row>
    <row r="42" spans="9:9" x14ac:dyDescent="0.25">
      <c r="I42" s="33"/>
    </row>
    <row r="43" spans="9:9" x14ac:dyDescent="0.25">
      <c r="I43" s="37"/>
    </row>
    <row r="44" spans="9:9" x14ac:dyDescent="0.25">
      <c r="I44" s="37"/>
    </row>
    <row r="45" spans="9:9" x14ac:dyDescent="0.25">
      <c r="I45" s="37"/>
    </row>
  </sheetData>
  <customSheetViews>
    <customSheetView guid="{10821765-73A1-4990-85A2-A0AFA0F2ED69}">
      <selection activeCell="E22" sqref="E22"/>
      <pageMargins left="0.7" right="0.7" top="0.75" bottom="0.75" header="0.3" footer="0.3"/>
    </customSheetView>
  </customSheetViews>
  <mergeCells count="17">
    <mergeCell ref="J19:J21"/>
    <mergeCell ref="L19:M19"/>
    <mergeCell ref="N19:O19"/>
    <mergeCell ref="P19:Q19"/>
    <mergeCell ref="L20:M20"/>
    <mergeCell ref="N20:O20"/>
    <mergeCell ref="P20:Q20"/>
    <mergeCell ref="L21:M21"/>
    <mergeCell ref="N21:O21"/>
    <mergeCell ref="P21:Q21"/>
    <mergeCell ref="A1:J1"/>
    <mergeCell ref="J16:Q16"/>
    <mergeCell ref="L17:Q17"/>
    <mergeCell ref="L18:M18"/>
    <mergeCell ref="N18:O18"/>
    <mergeCell ref="P18:Q18"/>
    <mergeCell ref="J7:K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Intro</vt:lpstr>
      <vt:lpstr>Herd Information</vt:lpstr>
      <vt:lpstr>Grazing Costs</vt:lpstr>
      <vt:lpstr>Feed Costs</vt:lpstr>
      <vt:lpstr>Operating Costs</vt:lpstr>
      <vt:lpstr>Summary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RMcKinlay</dc:creator>
  <cp:lastModifiedBy>RMcKinlay</cp:lastModifiedBy>
  <dcterms:created xsi:type="dcterms:W3CDTF">2020-05-25T15:36:54Z</dcterms:created>
  <dcterms:modified xsi:type="dcterms:W3CDTF">2020-08-07T15:53:09Z</dcterms:modified>
</cp:coreProperties>
</file>